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pa\Documents\AACVS\ČOV\Loterijní finance\2015\"/>
    </mc:Choice>
  </mc:AlternateContent>
  <bookViews>
    <workbookView xWindow="0" yWindow="-240" windowWidth="8055" windowHeight="8325" firstSheet="2" activeTab="2"/>
  </bookViews>
  <sheets>
    <sheet name="7-12_2012" sheetId="1" state="hidden" r:id="rId1"/>
    <sheet name="1-6_2012" sheetId="2" state="hidden" r:id="rId2"/>
    <sheet name="Aktuální stav čerpání" sheetId="6" r:id="rId3"/>
    <sheet name="Společné výdaje" sheetId="10" r:id="rId4"/>
    <sheet name="1.tranše" sheetId="3" r:id="rId5"/>
    <sheet name="2.tranše" sheetId="5" r:id="rId6"/>
    <sheet name="3.tranše" sheetId="7" r:id="rId7"/>
    <sheet name="4.tranše" sheetId="9" r:id="rId8"/>
    <sheet name="5.tranše" sheetId="11" r:id="rId9"/>
    <sheet name="6.tranše" sheetId="12" r:id="rId10"/>
    <sheet name="7.tranše" sheetId="13" r:id="rId11"/>
  </sheets>
  <definedNames>
    <definedName name="_xlnm._FilterDatabase" localSheetId="4" hidden="1">'1.tranše'!$A$16:$G$16</definedName>
    <definedName name="_xlnm._FilterDatabase" localSheetId="5" hidden="1">'2.tranše'!$A$16:$G$16</definedName>
    <definedName name="_xlnm._FilterDatabase" localSheetId="6" hidden="1">'3.tranše'!$A$16:$G$16</definedName>
    <definedName name="_xlnm._FilterDatabase" localSheetId="7" hidden="1">'4.tranše'!$A$16:$G$16</definedName>
    <definedName name="_xlnm._FilterDatabase" localSheetId="8" hidden="1">'5.tranše'!$A$16:$G$16</definedName>
    <definedName name="_xlnm._FilterDatabase" localSheetId="9" hidden="1">'6.tranše'!$A$16:$G$16</definedName>
    <definedName name="_xlnm._FilterDatabase" localSheetId="10" hidden="1">'7.tranše'!$A$16:$G$16</definedName>
    <definedName name="_xlnm._FilterDatabase" localSheetId="2" hidden="1">'Aktuální stav čerpání'!$A$18:$D$18</definedName>
  </definedNames>
  <calcPr calcId="162913"/>
</workbook>
</file>

<file path=xl/calcChain.xml><?xml version="1.0" encoding="utf-8"?>
<calcChain xmlns="http://schemas.openxmlformats.org/spreadsheetml/2006/main">
  <c r="C14" i="6" l="1"/>
  <c r="C10" i="6" l="1"/>
  <c r="C58" i="13"/>
  <c r="B58" i="13"/>
  <c r="E15" i="13"/>
  <c r="E59" i="13" s="1"/>
  <c r="F10" i="13"/>
  <c r="E56" i="13" l="1"/>
  <c r="D59" i="13"/>
  <c r="E18" i="13"/>
  <c r="E26" i="13"/>
  <c r="D17" i="13"/>
  <c r="D18" i="13"/>
  <c r="D19" i="13"/>
  <c r="D20" i="13"/>
  <c r="D21" i="13"/>
  <c r="D22" i="13"/>
  <c r="F22" i="13" s="1"/>
  <c r="D23" i="13"/>
  <c r="D24" i="13"/>
  <c r="D25" i="13"/>
  <c r="D26" i="13"/>
  <c r="F26" i="13" s="1"/>
  <c r="D27" i="13"/>
  <c r="F27" i="13" s="1"/>
  <c r="D28" i="13"/>
  <c r="D29" i="13"/>
  <c r="D30" i="13"/>
  <c r="F30" i="13" s="1"/>
  <c r="D31" i="13"/>
  <c r="F31" i="13" s="1"/>
  <c r="D32" i="13"/>
  <c r="D33" i="13"/>
  <c r="D34" i="13"/>
  <c r="F34" i="13" s="1"/>
  <c r="D35" i="13"/>
  <c r="F35" i="13" s="1"/>
  <c r="D36" i="13"/>
  <c r="D37" i="13"/>
  <c r="D38" i="13"/>
  <c r="F38" i="13" s="1"/>
  <c r="D39" i="13"/>
  <c r="F39" i="13" s="1"/>
  <c r="D40" i="13"/>
  <c r="D41" i="13"/>
  <c r="D42" i="13"/>
  <c r="F42" i="13" s="1"/>
  <c r="D43" i="13"/>
  <c r="F43" i="13" s="1"/>
  <c r="D44" i="13"/>
  <c r="D45" i="13"/>
  <c r="D46" i="13"/>
  <c r="F46" i="13" s="1"/>
  <c r="D47" i="13"/>
  <c r="F47" i="13" s="1"/>
  <c r="D48" i="13"/>
  <c r="D49" i="13"/>
  <c r="D50" i="13"/>
  <c r="F50" i="13" s="1"/>
  <c r="D51" i="13"/>
  <c r="F51" i="13" s="1"/>
  <c r="D52" i="13"/>
  <c r="D53" i="13"/>
  <c r="D54" i="13"/>
  <c r="F54" i="13" s="1"/>
  <c r="D55" i="13"/>
  <c r="F55" i="13" s="1"/>
  <c r="D56" i="13"/>
  <c r="E17" i="13"/>
  <c r="E19" i="13"/>
  <c r="E20" i="13"/>
  <c r="E21" i="13"/>
  <c r="E22" i="13"/>
  <c r="E23" i="13"/>
  <c r="E24" i="13"/>
  <c r="E25" i="13"/>
  <c r="E27" i="13"/>
  <c r="E28" i="13"/>
  <c r="E29" i="13"/>
  <c r="E30" i="13"/>
  <c r="E31" i="13"/>
  <c r="E32" i="13"/>
  <c r="E33" i="13"/>
  <c r="E34" i="13"/>
  <c r="E35" i="13"/>
  <c r="E36" i="13"/>
  <c r="E37" i="13"/>
  <c r="E38" i="13"/>
  <c r="E39" i="13"/>
  <c r="E40" i="13"/>
  <c r="E41" i="13"/>
  <c r="E42" i="13"/>
  <c r="E43" i="13"/>
  <c r="E44" i="13"/>
  <c r="E45" i="13"/>
  <c r="E46" i="13"/>
  <c r="E47" i="13"/>
  <c r="E48" i="13"/>
  <c r="E49" i="13"/>
  <c r="E50" i="13"/>
  <c r="E51" i="13"/>
  <c r="E52" i="13"/>
  <c r="E53" i="13"/>
  <c r="E54" i="13"/>
  <c r="E55" i="13"/>
  <c r="F18" i="13" l="1"/>
  <c r="F56" i="13"/>
  <c r="F20" i="13"/>
  <c r="F17" i="13"/>
  <c r="D58" i="13"/>
  <c r="F23" i="13"/>
  <c r="F19" i="13"/>
  <c r="F52" i="13"/>
  <c r="F48" i="13"/>
  <c r="F44" i="13"/>
  <c r="F40" i="13"/>
  <c r="F36" i="13"/>
  <c r="F32" i="13"/>
  <c r="F28" i="13"/>
  <c r="F24" i="13"/>
  <c r="E58" i="13"/>
  <c r="F53" i="13"/>
  <c r="F49" i="13"/>
  <c r="F45" i="13"/>
  <c r="F41" i="13"/>
  <c r="F37" i="13"/>
  <c r="F33" i="13"/>
  <c r="F29" i="13"/>
  <c r="F25" i="13"/>
  <c r="F21" i="13"/>
  <c r="F58" i="13" l="1"/>
  <c r="G29" i="13" s="1"/>
  <c r="G32" i="13"/>
  <c r="G49" i="13"/>
  <c r="G25" i="13"/>
  <c r="E60" i="13"/>
  <c r="G52" i="13"/>
  <c r="G50" i="13" l="1"/>
  <c r="G34" i="13"/>
  <c r="G18" i="13"/>
  <c r="G43" i="13"/>
  <c r="G27" i="13"/>
  <c r="G54" i="13"/>
  <c r="G38" i="13"/>
  <c r="G22" i="13"/>
  <c r="G47" i="13"/>
  <c r="G31" i="13"/>
  <c r="G56" i="13"/>
  <c r="G42" i="13"/>
  <c r="G26" i="13"/>
  <c r="G51" i="13"/>
  <c r="G35" i="13"/>
  <c r="G46" i="13"/>
  <c r="G30" i="13"/>
  <c r="G55" i="13"/>
  <c r="G39" i="13"/>
  <c r="G20" i="13"/>
  <c r="G41" i="13"/>
  <c r="G45" i="13"/>
  <c r="G28" i="13"/>
  <c r="G48" i="13"/>
  <c r="G21" i="13"/>
  <c r="G24" i="13"/>
  <c r="G44" i="13"/>
  <c r="G23" i="13"/>
  <c r="G37" i="13"/>
  <c r="G36" i="13"/>
  <c r="G40" i="13"/>
  <c r="G19" i="13"/>
  <c r="G33" i="13"/>
  <c r="G53" i="13"/>
  <c r="G17" i="13"/>
  <c r="G58" i="13" l="1"/>
  <c r="E21" i="12"/>
  <c r="C60" i="6"/>
  <c r="C12" i="6"/>
  <c r="F10" i="12"/>
  <c r="E15" i="12"/>
  <c r="B58" i="12"/>
  <c r="E17" i="12" s="1"/>
  <c r="E20" i="12"/>
  <c r="E22" i="12"/>
  <c r="E23" i="12"/>
  <c r="E27" i="12"/>
  <c r="E29" i="12"/>
  <c r="E31" i="12"/>
  <c r="E34" i="12"/>
  <c r="E37" i="12"/>
  <c r="E38" i="12"/>
  <c r="E42" i="12"/>
  <c r="E43" i="12"/>
  <c r="E45" i="12"/>
  <c r="E49" i="12"/>
  <c r="E50" i="12"/>
  <c r="E53" i="12"/>
  <c r="C58" i="12"/>
  <c r="D19" i="12"/>
  <c r="D46" i="12"/>
  <c r="D47" i="12"/>
  <c r="E59" i="12"/>
  <c r="C56" i="11"/>
  <c r="B56" i="11"/>
  <c r="E15" i="11"/>
  <c r="F10" i="11"/>
  <c r="E54" i="11" s="1"/>
  <c r="D19" i="11"/>
  <c r="F19" i="11" s="1"/>
  <c r="D31" i="11"/>
  <c r="D35" i="11"/>
  <c r="D47" i="11"/>
  <c r="D51" i="11"/>
  <c r="D18" i="11"/>
  <c r="D34" i="11"/>
  <c r="D38" i="11"/>
  <c r="D50" i="11"/>
  <c r="D17" i="11"/>
  <c r="D25" i="11"/>
  <c r="D33" i="11"/>
  <c r="D49" i="11"/>
  <c r="D53" i="11"/>
  <c r="D20" i="11"/>
  <c r="D28" i="11"/>
  <c r="D36" i="11"/>
  <c r="D44" i="11"/>
  <c r="E18" i="11"/>
  <c r="F18" i="11" s="1"/>
  <c r="E19" i="11"/>
  <c r="E23" i="11"/>
  <c r="E24" i="11"/>
  <c r="E28" i="11"/>
  <c r="E37" i="11"/>
  <c r="E41" i="11"/>
  <c r="E46" i="11"/>
  <c r="E51" i="11"/>
  <c r="C56" i="9"/>
  <c r="B56" i="9"/>
  <c r="E15" i="9"/>
  <c r="F11" i="9"/>
  <c r="D30" i="9"/>
  <c r="D17" i="9"/>
  <c r="D33" i="9"/>
  <c r="D37" i="9"/>
  <c r="D53" i="9"/>
  <c r="D34" i="9"/>
  <c r="D50" i="9"/>
  <c r="D32" i="9"/>
  <c r="D36" i="9"/>
  <c r="D52" i="9"/>
  <c r="D19" i="9"/>
  <c r="D35" i="9"/>
  <c r="D43" i="9"/>
  <c r="D57" i="9"/>
  <c r="E36" i="9"/>
  <c r="D57" i="7"/>
  <c r="C56" i="7"/>
  <c r="B56" i="7"/>
  <c r="E22" i="7" s="1"/>
  <c r="D54" i="7"/>
  <c r="F54" i="7" s="1"/>
  <c r="D52" i="7"/>
  <c r="D47" i="7"/>
  <c r="D46" i="7"/>
  <c r="D42" i="7"/>
  <c r="F42" i="7" s="1"/>
  <c r="D41" i="7"/>
  <c r="D37" i="7"/>
  <c r="D35" i="7"/>
  <c r="D31" i="7"/>
  <c r="F31" i="7" s="1"/>
  <c r="D30" i="7"/>
  <c r="D26" i="7"/>
  <c r="D25" i="7"/>
  <c r="D21" i="7"/>
  <c r="D19" i="7"/>
  <c r="E15" i="7"/>
  <c r="D57" i="5"/>
  <c r="C56" i="5"/>
  <c r="D49" i="5" s="1"/>
  <c r="B56" i="5"/>
  <c r="D53" i="5"/>
  <c r="D52" i="5"/>
  <c r="D51" i="5"/>
  <c r="D48" i="5"/>
  <c r="D47" i="5"/>
  <c r="D45" i="5"/>
  <c r="D43" i="5"/>
  <c r="D41" i="5"/>
  <c r="D40" i="5"/>
  <c r="D37" i="5"/>
  <c r="D36" i="5"/>
  <c r="D35" i="5"/>
  <c r="D32" i="5"/>
  <c r="D31" i="5"/>
  <c r="D29" i="5"/>
  <c r="D27" i="5"/>
  <c r="D25" i="5"/>
  <c r="D24" i="5"/>
  <c r="D21" i="5"/>
  <c r="D20" i="5"/>
  <c r="D19" i="5"/>
  <c r="E15" i="5"/>
  <c r="C56" i="3"/>
  <c r="D57" i="3"/>
  <c r="B56" i="3"/>
  <c r="E15" i="3"/>
  <c r="D6" i="2"/>
  <c r="D8" i="2" s="1"/>
  <c r="C30" i="2"/>
  <c r="C40" i="2"/>
  <c r="C41" i="2" s="1"/>
  <c r="B41" i="2"/>
  <c r="E43" i="2"/>
  <c r="F43" i="2"/>
  <c r="G43" i="2"/>
  <c r="H43" i="2"/>
  <c r="D44" i="2"/>
  <c r="H44" i="2"/>
  <c r="J44" i="2"/>
  <c r="J45" i="2" s="1"/>
  <c r="K44" i="2"/>
  <c r="N44" i="2"/>
  <c r="K45" i="2"/>
  <c r="D6" i="1"/>
  <c r="D8" i="1"/>
  <c r="C36" i="1"/>
  <c r="C42" i="1" s="1"/>
  <c r="B42" i="1"/>
  <c r="E44" i="1"/>
  <c r="F44" i="1"/>
  <c r="G44" i="1"/>
  <c r="G45" i="1" s="1"/>
  <c r="G46" i="1" s="1"/>
  <c r="D45" i="1"/>
  <c r="D46" i="1" s="1"/>
  <c r="F45" i="1"/>
  <c r="H45" i="1"/>
  <c r="J45" i="1"/>
  <c r="K45" i="1"/>
  <c r="N45" i="1"/>
  <c r="F46" i="1"/>
  <c r="H46" i="1"/>
  <c r="J46" i="1"/>
  <c r="K46" i="1"/>
  <c r="E54" i="7"/>
  <c r="E57" i="7"/>
  <c r="E17" i="7"/>
  <c r="E18" i="7"/>
  <c r="E19" i="7"/>
  <c r="F19" i="7"/>
  <c r="E20" i="7"/>
  <c r="E21" i="7"/>
  <c r="F21" i="7"/>
  <c r="E23" i="7"/>
  <c r="E24" i="7"/>
  <c r="E25" i="7"/>
  <c r="E26" i="7"/>
  <c r="F26" i="7"/>
  <c r="E27" i="7"/>
  <c r="E28" i="7"/>
  <c r="E29" i="7"/>
  <c r="E30" i="7"/>
  <c r="F30" i="7"/>
  <c r="E31" i="7"/>
  <c r="E32" i="7"/>
  <c r="E33" i="7"/>
  <c r="E34" i="7"/>
  <c r="E35" i="7"/>
  <c r="E36" i="7"/>
  <c r="E37" i="7"/>
  <c r="F37" i="7" s="1"/>
  <c r="E38" i="7"/>
  <c r="E39" i="7"/>
  <c r="E40" i="7"/>
  <c r="E41" i="7"/>
  <c r="E42" i="7"/>
  <c r="E43" i="7"/>
  <c r="E44" i="7"/>
  <c r="E45" i="7"/>
  <c r="E46" i="7"/>
  <c r="F46" i="7"/>
  <c r="E47" i="7"/>
  <c r="F47" i="7" s="1"/>
  <c r="E48" i="7"/>
  <c r="E49" i="7"/>
  <c r="E50" i="7"/>
  <c r="E51" i="7"/>
  <c r="E52" i="7"/>
  <c r="F52" i="7"/>
  <c r="E53" i="7"/>
  <c r="E57" i="5"/>
  <c r="E20" i="5"/>
  <c r="F20" i="5"/>
  <c r="E24" i="5"/>
  <c r="F24" i="5"/>
  <c r="E29" i="5"/>
  <c r="F29" i="5" s="1"/>
  <c r="E33" i="5"/>
  <c r="E37" i="5"/>
  <c r="E41" i="5"/>
  <c r="E45" i="5"/>
  <c r="F45" i="5" s="1"/>
  <c r="E49" i="5"/>
  <c r="E53" i="5"/>
  <c r="F53" i="5" s="1"/>
  <c r="D52" i="3"/>
  <c r="D17" i="3"/>
  <c r="D22" i="3"/>
  <c r="D27" i="3"/>
  <c r="D53" i="3"/>
  <c r="E34" i="3"/>
  <c r="E40" i="3"/>
  <c r="F40" i="3" s="1"/>
  <c r="E51" i="3"/>
  <c r="F51" i="3" s="1"/>
  <c r="E29" i="3"/>
  <c r="E21" i="3"/>
  <c r="D50" i="3"/>
  <c r="D47" i="3"/>
  <c r="D34" i="3"/>
  <c r="D25" i="3"/>
  <c r="D48" i="3"/>
  <c r="D38" i="3"/>
  <c r="E42" i="3"/>
  <c r="F42" i="3" s="1"/>
  <c r="E18" i="3"/>
  <c r="E27" i="3"/>
  <c r="F27" i="3" s="1"/>
  <c r="E41" i="3"/>
  <c r="D28" i="3"/>
  <c r="D33" i="3"/>
  <c r="D40" i="3"/>
  <c r="D26" i="3"/>
  <c r="D29" i="3"/>
  <c r="D30" i="3"/>
  <c r="D54" i="3"/>
  <c r="D49" i="3"/>
  <c r="D21" i="3"/>
  <c r="F21" i="3" s="1"/>
  <c r="D19" i="3"/>
  <c r="D35" i="3"/>
  <c r="D41" i="3"/>
  <c r="D36" i="3"/>
  <c r="D23" i="3"/>
  <c r="D51" i="3"/>
  <c r="D46" i="3"/>
  <c r="D24" i="3"/>
  <c r="D39" i="3"/>
  <c r="D44" i="3"/>
  <c r="D18" i="3"/>
  <c r="D45" i="3"/>
  <c r="D42" i="3"/>
  <c r="D43" i="3"/>
  <c r="D20" i="3"/>
  <c r="D32" i="3"/>
  <c r="D31" i="3"/>
  <c r="D37" i="3"/>
  <c r="F29" i="3"/>
  <c r="F22" i="3" l="1"/>
  <c r="G15" i="1"/>
  <c r="G19" i="1"/>
  <c r="G23" i="1"/>
  <c r="G27" i="1"/>
  <c r="G31" i="1"/>
  <c r="G35" i="1"/>
  <c r="G24" i="1"/>
  <c r="G25" i="1"/>
  <c r="G26" i="1"/>
  <c r="G38" i="1"/>
  <c r="G20" i="1"/>
  <c r="G21" i="1"/>
  <c r="G22" i="1"/>
  <c r="G37" i="1"/>
  <c r="G41" i="1"/>
  <c r="G17" i="1"/>
  <c r="G32" i="1"/>
  <c r="G34" i="1"/>
  <c r="G36" i="1"/>
  <c r="G13" i="1"/>
  <c r="G28" i="1"/>
  <c r="G30" i="1"/>
  <c r="G39" i="1"/>
  <c r="G16" i="1"/>
  <c r="G18" i="1"/>
  <c r="G33" i="1"/>
  <c r="G40" i="1"/>
  <c r="G12" i="1"/>
  <c r="G14" i="1"/>
  <c r="G29" i="1"/>
  <c r="F36" i="5"/>
  <c r="F19" i="3"/>
  <c r="F30" i="3"/>
  <c r="D14" i="1"/>
  <c r="D18" i="1"/>
  <c r="D22" i="1"/>
  <c r="D26" i="1"/>
  <c r="D30" i="1"/>
  <c r="D34" i="1"/>
  <c r="D15" i="1"/>
  <c r="D16" i="1"/>
  <c r="D17" i="1"/>
  <c r="D31" i="1"/>
  <c r="D32" i="1"/>
  <c r="D33" i="1"/>
  <c r="D36" i="1"/>
  <c r="D12" i="1"/>
  <c r="D13" i="1"/>
  <c r="D27" i="1"/>
  <c r="D28" i="1"/>
  <c r="D29" i="1"/>
  <c r="D21" i="1"/>
  <c r="D19" i="1"/>
  <c r="F49" i="5"/>
  <c r="E17" i="9"/>
  <c r="E47" i="9"/>
  <c r="E21" i="9"/>
  <c r="E28" i="9"/>
  <c r="E42" i="9"/>
  <c r="E50" i="9"/>
  <c r="F50" i="9" s="1"/>
  <c r="D56" i="3"/>
  <c r="F24" i="3"/>
  <c r="F34" i="3"/>
  <c r="F17" i="3"/>
  <c r="D25" i="1"/>
  <c r="D23" i="1"/>
  <c r="E52" i="3"/>
  <c r="F52" i="3" s="1"/>
  <c r="E57" i="3"/>
  <c r="E32" i="3"/>
  <c r="F32" i="3" s="1"/>
  <c r="E44" i="3"/>
  <c r="F44" i="3" s="1"/>
  <c r="E17" i="3"/>
  <c r="E38" i="3"/>
  <c r="F38" i="3" s="1"/>
  <c r="E31" i="3"/>
  <c r="F31" i="3" s="1"/>
  <c r="E30" i="3"/>
  <c r="E48" i="3"/>
  <c r="F48" i="3" s="1"/>
  <c r="E36" i="3"/>
  <c r="F36" i="3" s="1"/>
  <c r="E28" i="3"/>
  <c r="F28" i="3" s="1"/>
  <c r="E49" i="3"/>
  <c r="F49" i="3" s="1"/>
  <c r="E37" i="3"/>
  <c r="F37" i="3" s="1"/>
  <c r="E50" i="3"/>
  <c r="E33" i="3"/>
  <c r="F33" i="3" s="1"/>
  <c r="E24" i="3"/>
  <c r="E54" i="3"/>
  <c r="F54" i="3" s="1"/>
  <c r="E45" i="3"/>
  <c r="F45" i="3" s="1"/>
  <c r="E47" i="3"/>
  <c r="F47" i="3" s="1"/>
  <c r="E39" i="3"/>
  <c r="F39" i="3" s="1"/>
  <c r="E35" i="3"/>
  <c r="F35" i="3" s="1"/>
  <c r="E54" i="5"/>
  <c r="E17" i="5"/>
  <c r="E19" i="5"/>
  <c r="F19" i="5" s="1"/>
  <c r="E21" i="5"/>
  <c r="F21" i="5" s="1"/>
  <c r="E23" i="5"/>
  <c r="E25" i="5"/>
  <c r="F25" i="5" s="1"/>
  <c r="E28" i="5"/>
  <c r="E30" i="5"/>
  <c r="E32" i="5"/>
  <c r="F32" i="5" s="1"/>
  <c r="E34" i="5"/>
  <c r="E36" i="5"/>
  <c r="E38" i="5"/>
  <c r="E40" i="5"/>
  <c r="F40" i="5" s="1"/>
  <c r="E42" i="5"/>
  <c r="E44" i="5"/>
  <c r="E46" i="5"/>
  <c r="E48" i="5"/>
  <c r="F48" i="5" s="1"/>
  <c r="E50" i="5"/>
  <c r="E52" i="5"/>
  <c r="F52" i="5" s="1"/>
  <c r="F37" i="5"/>
  <c r="F25" i="7"/>
  <c r="F35" i="7"/>
  <c r="E45" i="9"/>
  <c r="E31" i="9"/>
  <c r="F52" i="9"/>
  <c r="F17" i="9"/>
  <c r="F46" i="12"/>
  <c r="D18" i="12"/>
  <c r="D23" i="12"/>
  <c r="F23" i="12" s="1"/>
  <c r="D28" i="12"/>
  <c r="D34" i="12"/>
  <c r="F34" i="12" s="1"/>
  <c r="D39" i="12"/>
  <c r="D44" i="12"/>
  <c r="D50" i="12"/>
  <c r="F50" i="12" s="1"/>
  <c r="D56" i="12"/>
  <c r="F56" i="12" s="1"/>
  <c r="D20" i="12"/>
  <c r="F20" i="12" s="1"/>
  <c r="D27" i="12"/>
  <c r="F27" i="12" s="1"/>
  <c r="D35" i="12"/>
  <c r="D42" i="12"/>
  <c r="F42" i="12" s="1"/>
  <c r="D48" i="12"/>
  <c r="D22" i="12"/>
  <c r="F22" i="12" s="1"/>
  <c r="D30" i="12"/>
  <c r="D36" i="12"/>
  <c r="F36" i="12" s="1"/>
  <c r="D43" i="12"/>
  <c r="F43" i="12" s="1"/>
  <c r="D51" i="12"/>
  <c r="D24" i="12"/>
  <c r="F24" i="12" s="1"/>
  <c r="D38" i="12"/>
  <c r="F38" i="12" s="1"/>
  <c r="D52" i="12"/>
  <c r="D26" i="12"/>
  <c r="D40" i="12"/>
  <c r="F40" i="12" s="1"/>
  <c r="D54" i="12"/>
  <c r="F54" i="12" s="1"/>
  <c r="F18" i="3"/>
  <c r="F46" i="3"/>
  <c r="F41" i="3"/>
  <c r="E46" i="3"/>
  <c r="E23" i="3"/>
  <c r="F23" i="3" s="1"/>
  <c r="E20" i="3"/>
  <c r="F20" i="3" s="1"/>
  <c r="E53" i="3"/>
  <c r="F53" i="3" s="1"/>
  <c r="E51" i="5"/>
  <c r="F51" i="5" s="1"/>
  <c r="E47" i="5"/>
  <c r="F47" i="5" s="1"/>
  <c r="E43" i="5"/>
  <c r="F43" i="5" s="1"/>
  <c r="E39" i="5"/>
  <c r="E35" i="5"/>
  <c r="F35" i="5" s="1"/>
  <c r="E31" i="5"/>
  <c r="F31" i="5" s="1"/>
  <c r="E27" i="5"/>
  <c r="F27" i="5" s="1"/>
  <c r="D35" i="1"/>
  <c r="D20" i="1"/>
  <c r="F36" i="9"/>
  <c r="F49" i="11"/>
  <c r="F51" i="11"/>
  <c r="D32" i="12"/>
  <c r="F43" i="3"/>
  <c r="E43" i="3"/>
  <c r="E26" i="3"/>
  <c r="F26" i="3" s="1"/>
  <c r="F50" i="3"/>
  <c r="E25" i="3"/>
  <c r="F25" i="3" s="1"/>
  <c r="E19" i="3"/>
  <c r="E22" i="3"/>
  <c r="E26" i="5"/>
  <c r="E22" i="5"/>
  <c r="E18" i="5"/>
  <c r="E56" i="7"/>
  <c r="D24" i="1"/>
  <c r="D45" i="2"/>
  <c r="F41" i="5"/>
  <c r="F41" i="7"/>
  <c r="E39" i="9"/>
  <c r="E24" i="9"/>
  <c r="F28" i="11"/>
  <c r="D55" i="12"/>
  <c r="D31" i="12"/>
  <c r="F31" i="12" s="1"/>
  <c r="E44" i="2"/>
  <c r="E45" i="2" s="1"/>
  <c r="G44" i="2"/>
  <c r="G45" i="2" s="1"/>
  <c r="F35" i="9"/>
  <c r="F30" i="9"/>
  <c r="E45" i="1"/>
  <c r="E46" i="1" s="1"/>
  <c r="H44" i="1"/>
  <c r="H45" i="2"/>
  <c r="F44" i="2"/>
  <c r="F45" i="2" s="1"/>
  <c r="D51" i="7"/>
  <c r="F51" i="7" s="1"/>
  <c r="D53" i="7"/>
  <c r="F53" i="7" s="1"/>
  <c r="D48" i="7"/>
  <c r="F48" i="7" s="1"/>
  <c r="D44" i="7"/>
  <c r="F44" i="7" s="1"/>
  <c r="D40" i="7"/>
  <c r="F40" i="7" s="1"/>
  <c r="D36" i="7"/>
  <c r="F36" i="7" s="1"/>
  <c r="D32" i="7"/>
  <c r="F32" i="7" s="1"/>
  <c r="D28" i="7"/>
  <c r="F28" i="7" s="1"/>
  <c r="D24" i="7"/>
  <c r="F24" i="7" s="1"/>
  <c r="D20" i="7"/>
  <c r="F20" i="7" s="1"/>
  <c r="D50" i="7"/>
  <c r="F50" i="7" s="1"/>
  <c r="D45" i="7"/>
  <c r="F45" i="7" s="1"/>
  <c r="D39" i="7"/>
  <c r="F39" i="7" s="1"/>
  <c r="D34" i="7"/>
  <c r="F34" i="7" s="1"/>
  <c r="D29" i="7"/>
  <c r="F29" i="7" s="1"/>
  <c r="D23" i="7"/>
  <c r="F23" i="7" s="1"/>
  <c r="D18" i="7"/>
  <c r="F18" i="7" s="1"/>
  <c r="D49" i="7"/>
  <c r="F49" i="7" s="1"/>
  <c r="D43" i="7"/>
  <c r="F43" i="7" s="1"/>
  <c r="D38" i="7"/>
  <c r="F38" i="7" s="1"/>
  <c r="D33" i="7"/>
  <c r="F33" i="7" s="1"/>
  <c r="D27" i="7"/>
  <c r="F27" i="7" s="1"/>
  <c r="D22" i="7"/>
  <c r="F22" i="7" s="1"/>
  <c r="D17" i="7"/>
  <c r="F37" i="9"/>
  <c r="E54" i="9"/>
  <c r="D22" i="9"/>
  <c r="D29" i="9"/>
  <c r="D45" i="9"/>
  <c r="F45" i="9" s="1"/>
  <c r="D38" i="9"/>
  <c r="F38" i="9" s="1"/>
  <c r="D54" i="9"/>
  <c r="D28" i="9"/>
  <c r="F28" i="9" s="1"/>
  <c r="D44" i="9"/>
  <c r="D23" i="9"/>
  <c r="F23" i="9" s="1"/>
  <c r="D39" i="9"/>
  <c r="F39" i="9" s="1"/>
  <c r="E57" i="9"/>
  <c r="E19" i="9"/>
  <c r="F19" i="9" s="1"/>
  <c r="E22" i="9"/>
  <c r="E25" i="9"/>
  <c r="E27" i="9"/>
  <c r="E30" i="9"/>
  <c r="E32" i="9"/>
  <c r="F32" i="9" s="1"/>
  <c r="E35" i="9"/>
  <c r="E38" i="9"/>
  <c r="E41" i="9"/>
  <c r="E43" i="9"/>
  <c r="F43" i="9" s="1"/>
  <c r="E46" i="9"/>
  <c r="E49" i="9"/>
  <c r="E52" i="9"/>
  <c r="D26" i="9"/>
  <c r="F26" i="9" s="1"/>
  <c r="D21" i="9"/>
  <c r="D41" i="9"/>
  <c r="D42" i="9"/>
  <c r="F42" i="9" s="1"/>
  <c r="D20" i="9"/>
  <c r="F20" i="9" s="1"/>
  <c r="D40" i="9"/>
  <c r="D27" i="9"/>
  <c r="F27" i="9" s="1"/>
  <c r="D47" i="9"/>
  <c r="F47" i="9" s="1"/>
  <c r="E18" i="9"/>
  <c r="E23" i="9"/>
  <c r="E26" i="9"/>
  <c r="E29" i="9"/>
  <c r="E33" i="9"/>
  <c r="F33" i="9" s="1"/>
  <c r="E37" i="9"/>
  <c r="E40" i="9"/>
  <c r="E44" i="9"/>
  <c r="E51" i="9"/>
  <c r="D18" i="9"/>
  <c r="D25" i="9"/>
  <c r="F25" i="9" s="1"/>
  <c r="D49" i="9"/>
  <c r="F49" i="9" s="1"/>
  <c r="D46" i="9"/>
  <c r="F46" i="9" s="1"/>
  <c r="D24" i="9"/>
  <c r="D48" i="9"/>
  <c r="D31" i="9"/>
  <c r="F31" i="9" s="1"/>
  <c r="D51" i="9"/>
  <c r="F51" i="9" s="1"/>
  <c r="E20" i="9"/>
  <c r="E34" i="9"/>
  <c r="F34" i="9" s="1"/>
  <c r="E48" i="9"/>
  <c r="E53" i="9"/>
  <c r="F53" i="9" s="1"/>
  <c r="E20" i="11"/>
  <c r="E30" i="11"/>
  <c r="E34" i="11"/>
  <c r="F34" i="11" s="1"/>
  <c r="E39" i="11"/>
  <c r="E44" i="11"/>
  <c r="F44" i="11" s="1"/>
  <c r="E47" i="11"/>
  <c r="F47" i="11" s="1"/>
  <c r="E52" i="11"/>
  <c r="D17" i="5"/>
  <c r="D23" i="5"/>
  <c r="D28" i="5"/>
  <c r="F28" i="5" s="1"/>
  <c r="D33" i="5"/>
  <c r="F33" i="5" s="1"/>
  <c r="D39" i="5"/>
  <c r="D44" i="5"/>
  <c r="F44" i="5" s="1"/>
  <c r="E49" i="11"/>
  <c r="E40" i="11"/>
  <c r="E36" i="11"/>
  <c r="F36" i="11" s="1"/>
  <c r="E31" i="11"/>
  <c r="F31" i="11" s="1"/>
  <c r="E27" i="11"/>
  <c r="E57" i="11"/>
  <c r="D52" i="11"/>
  <c r="D37" i="11"/>
  <c r="F37" i="11" s="1"/>
  <c r="D54" i="11"/>
  <c r="F54" i="11" s="1"/>
  <c r="D30" i="11"/>
  <c r="F30" i="11" s="1"/>
  <c r="D43" i="11"/>
  <c r="E56" i="12"/>
  <c r="E54" i="12"/>
  <c r="E47" i="12"/>
  <c r="F47" i="12" s="1"/>
  <c r="E39" i="12"/>
  <c r="E33" i="12"/>
  <c r="E26" i="12"/>
  <c r="D54" i="5"/>
  <c r="F54" i="5" s="1"/>
  <c r="D50" i="5"/>
  <c r="D46" i="5"/>
  <c r="F46" i="5" s="1"/>
  <c r="D42" i="5"/>
  <c r="D38" i="5"/>
  <c r="F38" i="5" s="1"/>
  <c r="D34" i="5"/>
  <c r="D30" i="5"/>
  <c r="F30" i="5" s="1"/>
  <c r="D26" i="5"/>
  <c r="F26" i="5" s="1"/>
  <c r="D22" i="5"/>
  <c r="F22" i="5" s="1"/>
  <c r="D18" i="5"/>
  <c r="F18" i="5" s="1"/>
  <c r="F20" i="11"/>
  <c r="F35" i="11"/>
  <c r="D23" i="11"/>
  <c r="F23" i="11" s="1"/>
  <c r="D39" i="11"/>
  <c r="F39" i="11" s="1"/>
  <c r="D26" i="11"/>
  <c r="D42" i="11"/>
  <c r="F42" i="11" s="1"/>
  <c r="D29" i="11"/>
  <c r="D45" i="11"/>
  <c r="D32" i="11"/>
  <c r="D48" i="11"/>
  <c r="F48" i="11" s="1"/>
  <c r="D57" i="11"/>
  <c r="E22" i="11"/>
  <c r="E26" i="11"/>
  <c r="E33" i="11"/>
  <c r="F33" i="11" s="1"/>
  <c r="E43" i="11"/>
  <c r="E48" i="11"/>
  <c r="E50" i="11"/>
  <c r="F50" i="11" s="1"/>
  <c r="E53" i="11"/>
  <c r="F53" i="11" s="1"/>
  <c r="D27" i="11"/>
  <c r="D22" i="11"/>
  <c r="F22" i="11" s="1"/>
  <c r="D46" i="11"/>
  <c r="F46" i="11" s="1"/>
  <c r="D21" i="11"/>
  <c r="F21" i="11" s="1"/>
  <c r="D41" i="11"/>
  <c r="F41" i="11" s="1"/>
  <c r="D24" i="11"/>
  <c r="F24" i="11" s="1"/>
  <c r="D40" i="11"/>
  <c r="E17" i="11"/>
  <c r="E21" i="11"/>
  <c r="E25" i="11"/>
  <c r="F25" i="11" s="1"/>
  <c r="E29" i="11"/>
  <c r="E32" i="11"/>
  <c r="E35" i="11"/>
  <c r="E38" i="11"/>
  <c r="F38" i="11" s="1"/>
  <c r="E42" i="11"/>
  <c r="E45" i="11"/>
  <c r="E18" i="12"/>
  <c r="E58" i="12" s="1"/>
  <c r="E25" i="12"/>
  <c r="E30" i="12"/>
  <c r="E35" i="12"/>
  <c r="E41" i="12"/>
  <c r="E46" i="12"/>
  <c r="E51" i="12"/>
  <c r="E55" i="12"/>
  <c r="E19" i="12"/>
  <c r="F19" i="12" s="1"/>
  <c r="E24" i="12"/>
  <c r="E28" i="12"/>
  <c r="E32" i="12"/>
  <c r="E36" i="12"/>
  <c r="E40" i="12"/>
  <c r="E44" i="12"/>
  <c r="E48" i="12"/>
  <c r="E52" i="12"/>
  <c r="D17" i="12"/>
  <c r="D21" i="12"/>
  <c r="F21" i="12" s="1"/>
  <c r="D25" i="12"/>
  <c r="F25" i="12" s="1"/>
  <c r="D29" i="12"/>
  <c r="F29" i="12" s="1"/>
  <c r="D33" i="12"/>
  <c r="F33" i="12" s="1"/>
  <c r="D37" i="12"/>
  <c r="F37" i="12" s="1"/>
  <c r="D41" i="12"/>
  <c r="F41" i="12" s="1"/>
  <c r="D45" i="12"/>
  <c r="F45" i="12" s="1"/>
  <c r="D49" i="12"/>
  <c r="F49" i="12" s="1"/>
  <c r="D53" i="12"/>
  <c r="F53" i="12" s="1"/>
  <c r="D59" i="12"/>
  <c r="B35" i="6" l="1"/>
  <c r="D35" i="6" s="1"/>
  <c r="B34" i="6"/>
  <c r="D34" i="6" s="1"/>
  <c r="B38" i="6"/>
  <c r="D38" i="6" s="1"/>
  <c r="B27" i="6"/>
  <c r="D27" i="6" s="1"/>
  <c r="B23" i="6"/>
  <c r="D23" i="6" s="1"/>
  <c r="E56" i="11"/>
  <c r="E58" i="11" s="1"/>
  <c r="D56" i="11"/>
  <c r="B55" i="6"/>
  <c r="D55" i="6" s="1"/>
  <c r="B58" i="6"/>
  <c r="D58" i="6" s="1"/>
  <c r="E56" i="5"/>
  <c r="B49" i="6"/>
  <c r="D49" i="6" s="1"/>
  <c r="B33" i="6"/>
  <c r="D33" i="6" s="1"/>
  <c r="B26" i="6"/>
  <c r="D26" i="6" s="1"/>
  <c r="F21" i="1"/>
  <c r="H21" i="1" s="1"/>
  <c r="F22" i="1"/>
  <c r="H22" i="1" s="1"/>
  <c r="G42" i="1"/>
  <c r="H17" i="1"/>
  <c r="F40" i="11"/>
  <c r="F32" i="11"/>
  <c r="F26" i="11"/>
  <c r="F42" i="5"/>
  <c r="F17" i="11"/>
  <c r="F44" i="9"/>
  <c r="F55" i="12"/>
  <c r="F32" i="12"/>
  <c r="B22" i="6"/>
  <c r="D22" i="6" s="1"/>
  <c r="B48" i="6"/>
  <c r="D48" i="6" s="1"/>
  <c r="F30" i="12"/>
  <c r="F35" i="12"/>
  <c r="F28" i="12"/>
  <c r="D56" i="9"/>
  <c r="B40" i="6"/>
  <c r="D40" i="6" s="1"/>
  <c r="B19" i="6"/>
  <c r="F56" i="3"/>
  <c r="D42" i="1"/>
  <c r="B32" i="6"/>
  <c r="D32" i="6" s="1"/>
  <c r="H40" i="1"/>
  <c r="H39" i="1"/>
  <c r="D58" i="12"/>
  <c r="E60" i="12" s="1"/>
  <c r="F17" i="12"/>
  <c r="F45" i="11"/>
  <c r="F23" i="5"/>
  <c r="F48" i="9"/>
  <c r="F41" i="9"/>
  <c r="F29" i="9"/>
  <c r="E13" i="1"/>
  <c r="F13" i="1" s="1"/>
  <c r="H13" i="1" s="1"/>
  <c r="E17" i="1"/>
  <c r="E21" i="1"/>
  <c r="E25" i="1"/>
  <c r="F25" i="1" s="1"/>
  <c r="H25" i="1" s="1"/>
  <c r="E29" i="1"/>
  <c r="F29" i="1" s="1"/>
  <c r="H29" i="1" s="1"/>
  <c r="E33" i="1"/>
  <c r="E36" i="1"/>
  <c r="E37" i="1"/>
  <c r="F37" i="1" s="1"/>
  <c r="H37" i="1" s="1"/>
  <c r="E38" i="1"/>
  <c r="F38" i="1" s="1"/>
  <c r="H38" i="1" s="1"/>
  <c r="E39" i="1"/>
  <c r="F39" i="1" s="1"/>
  <c r="E40" i="1"/>
  <c r="F40" i="1" s="1"/>
  <c r="E41" i="1"/>
  <c r="F41" i="1" s="1"/>
  <c r="H41" i="1" s="1"/>
  <c r="E18" i="1"/>
  <c r="F18" i="1" s="1"/>
  <c r="H18" i="1" s="1"/>
  <c r="E19" i="1"/>
  <c r="E20" i="1"/>
  <c r="F20" i="1" s="1"/>
  <c r="H20" i="1" s="1"/>
  <c r="E34" i="1"/>
  <c r="F34" i="1" s="1"/>
  <c r="H34" i="1" s="1"/>
  <c r="E35" i="1"/>
  <c r="F35" i="1" s="1"/>
  <c r="H35" i="1" s="1"/>
  <c r="E14" i="1"/>
  <c r="E15" i="1"/>
  <c r="F15" i="1" s="1"/>
  <c r="H15" i="1" s="1"/>
  <c r="E16" i="1"/>
  <c r="F16" i="1" s="1"/>
  <c r="H16" i="1" s="1"/>
  <c r="E30" i="1"/>
  <c r="F30" i="1" s="1"/>
  <c r="H30" i="1" s="1"/>
  <c r="E31" i="1"/>
  <c r="F31" i="1" s="1"/>
  <c r="H31" i="1" s="1"/>
  <c r="E32" i="1"/>
  <c r="F32" i="1" s="1"/>
  <c r="H32" i="1" s="1"/>
  <c r="E26" i="1"/>
  <c r="E28" i="1"/>
  <c r="F28" i="1" s="1"/>
  <c r="H28" i="1" s="1"/>
  <c r="E22" i="1"/>
  <c r="E24" i="1"/>
  <c r="F24" i="1" s="1"/>
  <c r="H24" i="1" s="1"/>
  <c r="E12" i="1"/>
  <c r="E27" i="1"/>
  <c r="E23" i="1"/>
  <c r="G12" i="2"/>
  <c r="G16" i="2"/>
  <c r="G20" i="2"/>
  <c r="G24" i="2"/>
  <c r="G28" i="2"/>
  <c r="H28" i="2" s="1"/>
  <c r="G31" i="2"/>
  <c r="G35" i="2"/>
  <c r="H35" i="2" s="1"/>
  <c r="G39" i="2"/>
  <c r="G13" i="2"/>
  <c r="G25" i="2"/>
  <c r="G26" i="2"/>
  <c r="H26" i="2" s="1"/>
  <c r="G27" i="2"/>
  <c r="G30" i="2"/>
  <c r="G19" i="2"/>
  <c r="G22" i="2"/>
  <c r="H22" i="2" s="1"/>
  <c r="G29" i="2"/>
  <c r="G33" i="2"/>
  <c r="G36" i="2"/>
  <c r="G40" i="2"/>
  <c r="H40" i="2" s="1"/>
  <c r="G15" i="2"/>
  <c r="G18" i="2"/>
  <c r="G21" i="2"/>
  <c r="H21" i="2" s="1"/>
  <c r="G32" i="2"/>
  <c r="H32" i="2" s="1"/>
  <c r="G34" i="2"/>
  <c r="G37" i="2"/>
  <c r="H37" i="2" s="1"/>
  <c r="G38" i="2"/>
  <c r="G14" i="2"/>
  <c r="G17" i="2"/>
  <c r="G23" i="2"/>
  <c r="G26" i="3"/>
  <c r="B25" i="6"/>
  <c r="D25" i="6" s="1"/>
  <c r="G23" i="3"/>
  <c r="F26" i="12"/>
  <c r="F51" i="12"/>
  <c r="F44" i="12"/>
  <c r="B37" i="6"/>
  <c r="D37" i="6" s="1"/>
  <c r="G35" i="3"/>
  <c r="B39" i="6"/>
  <c r="D39" i="6" s="1"/>
  <c r="G37" i="3"/>
  <c r="E56" i="3"/>
  <c r="E58" i="3" s="1"/>
  <c r="B54" i="6"/>
  <c r="D54" i="6" s="1"/>
  <c r="E56" i="9"/>
  <c r="E58" i="9" s="1"/>
  <c r="F36" i="1"/>
  <c r="H36" i="1" s="1"/>
  <c r="F17" i="1"/>
  <c r="F14" i="1"/>
  <c r="H14" i="1" s="1"/>
  <c r="B21" i="6"/>
  <c r="D21" i="6" s="1"/>
  <c r="H33" i="1"/>
  <c r="F27" i="11"/>
  <c r="F29" i="11"/>
  <c r="F34" i="5"/>
  <c r="F50" i="5"/>
  <c r="F43" i="11"/>
  <c r="F52" i="11"/>
  <c r="F39" i="5"/>
  <c r="D56" i="5"/>
  <c r="F17" i="5"/>
  <c r="F24" i="9"/>
  <c r="F18" i="9"/>
  <c r="F40" i="9"/>
  <c r="F21" i="9"/>
  <c r="F54" i="9"/>
  <c r="F22" i="9"/>
  <c r="F17" i="7"/>
  <c r="D56" i="7"/>
  <c r="E58" i="7" s="1"/>
  <c r="E14" i="2"/>
  <c r="E18" i="2"/>
  <c r="E22" i="2"/>
  <c r="E26" i="2"/>
  <c r="E33" i="2"/>
  <c r="E37" i="2"/>
  <c r="E40" i="2"/>
  <c r="E19" i="2"/>
  <c r="E20" i="2"/>
  <c r="E21" i="2"/>
  <c r="E38" i="2"/>
  <c r="E39" i="2"/>
  <c r="E25" i="2"/>
  <c r="E28" i="2"/>
  <c r="E32" i="2"/>
  <c r="E35" i="2"/>
  <c r="E12" i="2"/>
  <c r="E17" i="2"/>
  <c r="E24" i="2"/>
  <c r="E27" i="2"/>
  <c r="E31" i="2"/>
  <c r="E34" i="2"/>
  <c r="E16" i="2"/>
  <c r="E13" i="2"/>
  <c r="E30" i="2"/>
  <c r="E23" i="2"/>
  <c r="E36" i="2"/>
  <c r="E15" i="2"/>
  <c r="E29" i="2"/>
  <c r="D15" i="2"/>
  <c r="D19" i="2"/>
  <c r="D23" i="2"/>
  <c r="F23" i="2" s="1"/>
  <c r="D27" i="2"/>
  <c r="F27" i="2" s="1"/>
  <c r="D30" i="2"/>
  <c r="D34" i="2"/>
  <c r="F34" i="2" s="1"/>
  <c r="D38" i="2"/>
  <c r="F38" i="2" s="1"/>
  <c r="D16" i="2"/>
  <c r="F16" i="2" s="1"/>
  <c r="D17" i="2"/>
  <c r="F17" i="2" s="1"/>
  <c r="D18" i="2"/>
  <c r="F18" i="2" s="1"/>
  <c r="D35" i="2"/>
  <c r="F35" i="2" s="1"/>
  <c r="D36" i="2"/>
  <c r="F36" i="2" s="1"/>
  <c r="D37" i="2"/>
  <c r="F37" i="2" s="1"/>
  <c r="D40" i="2"/>
  <c r="F40" i="2" s="1"/>
  <c r="D12" i="2"/>
  <c r="D14" i="2"/>
  <c r="F14" i="2" s="1"/>
  <c r="D21" i="2"/>
  <c r="F21" i="2" s="1"/>
  <c r="D24" i="2"/>
  <c r="F24" i="2" s="1"/>
  <c r="D31" i="2"/>
  <c r="D20" i="2"/>
  <c r="F20" i="2" s="1"/>
  <c r="D13" i="2"/>
  <c r="D32" i="2"/>
  <c r="F32" i="2" s="1"/>
  <c r="D22" i="2"/>
  <c r="F22" i="2" s="1"/>
  <c r="D25" i="2"/>
  <c r="F25" i="2" s="1"/>
  <c r="D28" i="2"/>
  <c r="F28" i="2" s="1"/>
  <c r="D33" i="2"/>
  <c r="D26" i="2"/>
  <c r="F26" i="2" s="1"/>
  <c r="D29" i="2"/>
  <c r="F29" i="2" s="1"/>
  <c r="D39" i="2"/>
  <c r="F52" i="12"/>
  <c r="F48" i="12"/>
  <c r="F39" i="12"/>
  <c r="F18" i="12"/>
  <c r="B41" i="6"/>
  <c r="D41" i="6" s="1"/>
  <c r="G39" i="3"/>
  <c r="B51" i="6"/>
  <c r="D51" i="6" s="1"/>
  <c r="B46" i="6"/>
  <c r="D46" i="6" s="1"/>
  <c r="G44" i="3"/>
  <c r="F23" i="1"/>
  <c r="H23" i="1" s="1"/>
  <c r="F19" i="1"/>
  <c r="H19" i="1" s="1"/>
  <c r="F27" i="1"/>
  <c r="H27" i="1" s="1"/>
  <c r="F33" i="1"/>
  <c r="F26" i="1"/>
  <c r="H26" i="1" s="1"/>
  <c r="B31" i="6"/>
  <c r="D31" i="6" s="1"/>
  <c r="G48" i="12" l="1"/>
  <c r="E41" i="2"/>
  <c r="G22" i="9"/>
  <c r="G51" i="12"/>
  <c r="H14" i="2"/>
  <c r="H20" i="2"/>
  <c r="G27" i="3"/>
  <c r="G42" i="3"/>
  <c r="G29" i="3"/>
  <c r="G21" i="3"/>
  <c r="G40" i="3"/>
  <c r="G51" i="3"/>
  <c r="G28" i="12"/>
  <c r="G20" i="3"/>
  <c r="G50" i="3"/>
  <c r="B57" i="6"/>
  <c r="D57" i="6" s="1"/>
  <c r="G55" i="12"/>
  <c r="B24" i="6"/>
  <c r="D24" i="6" s="1"/>
  <c r="G31" i="3"/>
  <c r="E58" i="5"/>
  <c r="G41" i="3"/>
  <c r="G25" i="3"/>
  <c r="F31" i="2"/>
  <c r="H31" i="2" s="1"/>
  <c r="F12" i="2"/>
  <c r="D41" i="2"/>
  <c r="G39" i="5"/>
  <c r="G50" i="5"/>
  <c r="G44" i="12"/>
  <c r="G26" i="12"/>
  <c r="B28" i="6"/>
  <c r="D28" i="6" s="1"/>
  <c r="H38" i="2"/>
  <c r="H36" i="2"/>
  <c r="H25" i="2"/>
  <c r="H16" i="2"/>
  <c r="E42" i="1"/>
  <c r="G41" i="9"/>
  <c r="F12" i="1"/>
  <c r="G17" i="3"/>
  <c r="G45" i="3"/>
  <c r="B52" i="6"/>
  <c r="D52" i="6" s="1"/>
  <c r="G34" i="3"/>
  <c r="B43" i="6"/>
  <c r="D43" i="6" s="1"/>
  <c r="G43" i="3"/>
  <c r="G28" i="3"/>
  <c r="B42" i="6"/>
  <c r="D42" i="6" s="1"/>
  <c r="G49" i="3"/>
  <c r="G52" i="12"/>
  <c r="F33" i="2"/>
  <c r="F19" i="2"/>
  <c r="H19" i="2" s="1"/>
  <c r="B53" i="6"/>
  <c r="D53" i="6" s="1"/>
  <c r="G48" i="3"/>
  <c r="G54" i="3"/>
  <c r="F56" i="9"/>
  <c r="G18" i="3"/>
  <c r="H23" i="2"/>
  <c r="H18" i="2"/>
  <c r="H33" i="2"/>
  <c r="G41" i="2"/>
  <c r="D19" i="6"/>
  <c r="B47" i="6"/>
  <c r="D47" i="6" s="1"/>
  <c r="G35" i="12"/>
  <c r="G46" i="3"/>
  <c r="B44" i="6"/>
  <c r="D44" i="6" s="1"/>
  <c r="B36" i="6"/>
  <c r="D36" i="6" s="1"/>
  <c r="G47" i="3"/>
  <c r="G53" i="3"/>
  <c r="B45" i="6"/>
  <c r="D45" i="6" s="1"/>
  <c r="B29" i="6"/>
  <c r="D29" i="6" s="1"/>
  <c r="B30" i="6"/>
  <c r="D30" i="6" s="1"/>
  <c r="F39" i="2"/>
  <c r="F13" i="2"/>
  <c r="H13" i="2" s="1"/>
  <c r="F30" i="2"/>
  <c r="H30" i="2" s="1"/>
  <c r="F15" i="2"/>
  <c r="F56" i="7"/>
  <c r="G21" i="9"/>
  <c r="F56" i="5"/>
  <c r="G19" i="3"/>
  <c r="G52" i="3"/>
  <c r="B50" i="6"/>
  <c r="D50" i="6" s="1"/>
  <c r="B56" i="6"/>
  <c r="D56" i="6" s="1"/>
  <c r="B20" i="6"/>
  <c r="D20" i="6" s="1"/>
  <c r="H17" i="2"/>
  <c r="H34" i="2"/>
  <c r="H15" i="2"/>
  <c r="H29" i="2"/>
  <c r="H27" i="2"/>
  <c r="H39" i="2"/>
  <c r="H24" i="2"/>
  <c r="G29" i="9"/>
  <c r="F58" i="12"/>
  <c r="G17" i="12"/>
  <c r="G30" i="3"/>
  <c r="G38" i="3"/>
  <c r="G30" i="12"/>
  <c r="G32" i="12"/>
  <c r="F56" i="11"/>
  <c r="G17" i="11"/>
  <c r="G22" i="3"/>
  <c r="G24" i="3"/>
  <c r="G36" i="3"/>
  <c r="G32" i="3"/>
  <c r="G33" i="3"/>
  <c r="B60" i="6" l="1"/>
  <c r="C61" i="6" s="1"/>
  <c r="G19" i="11"/>
  <c r="G56" i="11" s="1"/>
  <c r="G18" i="11"/>
  <c r="G50" i="11"/>
  <c r="G34" i="11"/>
  <c r="G48" i="11"/>
  <c r="G39" i="11"/>
  <c r="G37" i="11"/>
  <c r="G41" i="11"/>
  <c r="G53" i="11"/>
  <c r="G31" i="11"/>
  <c r="G38" i="11"/>
  <c r="G42" i="11"/>
  <c r="G46" i="11"/>
  <c r="G24" i="11"/>
  <c r="G20" i="11"/>
  <c r="G36" i="11"/>
  <c r="G51" i="11"/>
  <c r="G47" i="11"/>
  <c r="G44" i="11"/>
  <c r="G25" i="11"/>
  <c r="G21" i="11"/>
  <c r="G35" i="11"/>
  <c r="G30" i="11"/>
  <c r="G28" i="11"/>
  <c r="G54" i="11"/>
  <c r="G22" i="11"/>
  <c r="G33" i="11"/>
  <c r="G49" i="11"/>
  <c r="G23" i="11"/>
  <c r="G52" i="11"/>
  <c r="G47" i="7"/>
  <c r="G52" i="7"/>
  <c r="G26" i="7"/>
  <c r="G31" i="7"/>
  <c r="G54" i="7"/>
  <c r="G21" i="7"/>
  <c r="G30" i="7"/>
  <c r="G19" i="7"/>
  <c r="G42" i="7"/>
  <c r="G46" i="7"/>
  <c r="G37" i="7"/>
  <c r="G29" i="7"/>
  <c r="G27" i="7"/>
  <c r="G36" i="7"/>
  <c r="G24" i="7"/>
  <c r="G45" i="7"/>
  <c r="G50" i="7"/>
  <c r="G25" i="7"/>
  <c r="G49" i="7"/>
  <c r="G53" i="7"/>
  <c r="G33" i="7"/>
  <c r="G40" i="7"/>
  <c r="G28" i="7"/>
  <c r="G22" i="7"/>
  <c r="G32" i="7"/>
  <c r="G34" i="7"/>
  <c r="G18" i="7"/>
  <c r="G51" i="7"/>
  <c r="G38" i="7"/>
  <c r="G44" i="7"/>
  <c r="G43" i="7"/>
  <c r="G48" i="7"/>
  <c r="G41" i="7"/>
  <c r="G20" i="7"/>
  <c r="G39" i="7"/>
  <c r="G23" i="7"/>
  <c r="G35" i="7"/>
  <c r="G20" i="9"/>
  <c r="G23" i="9"/>
  <c r="G30" i="9"/>
  <c r="G52" i="9"/>
  <c r="G42" i="9"/>
  <c r="G50" i="9"/>
  <c r="G25" i="9"/>
  <c r="G17" i="9"/>
  <c r="G19" i="9"/>
  <c r="G53" i="9"/>
  <c r="G26" i="9"/>
  <c r="G38" i="9"/>
  <c r="G31" i="9"/>
  <c r="G36" i="9"/>
  <c r="G27" i="9"/>
  <c r="G39" i="9"/>
  <c r="G51" i="9"/>
  <c r="G43" i="9"/>
  <c r="G49" i="9"/>
  <c r="G45" i="9"/>
  <c r="G35" i="9"/>
  <c r="G34" i="9"/>
  <c r="G33" i="9"/>
  <c r="G46" i="9"/>
  <c r="G32" i="9"/>
  <c r="G47" i="9"/>
  <c r="G37" i="9"/>
  <c r="G28" i="9"/>
  <c r="G27" i="11"/>
  <c r="G56" i="3"/>
  <c r="F41" i="2"/>
  <c r="G26" i="11"/>
  <c r="G45" i="11"/>
  <c r="G20" i="5"/>
  <c r="G53" i="5"/>
  <c r="G45" i="5"/>
  <c r="G29" i="5"/>
  <c r="G24" i="5"/>
  <c r="G27" i="5"/>
  <c r="G31" i="5"/>
  <c r="G38" i="5"/>
  <c r="G26" i="5"/>
  <c r="G41" i="5"/>
  <c r="G32" i="5"/>
  <c r="G18" i="5"/>
  <c r="G51" i="5"/>
  <c r="G52" i="5"/>
  <c r="G21" i="5"/>
  <c r="G54" i="5"/>
  <c r="G49" i="5"/>
  <c r="G37" i="5"/>
  <c r="G36" i="5"/>
  <c r="G44" i="5"/>
  <c r="G47" i="5"/>
  <c r="G19" i="5"/>
  <c r="G43" i="5"/>
  <c r="G25" i="5"/>
  <c r="G48" i="5"/>
  <c r="G30" i="5"/>
  <c r="G22" i="5"/>
  <c r="G33" i="5"/>
  <c r="G28" i="5"/>
  <c r="G40" i="5"/>
  <c r="G46" i="5"/>
  <c r="G35" i="5"/>
  <c r="G17" i="7"/>
  <c r="G42" i="5"/>
  <c r="H12" i="2"/>
  <c r="H41" i="2" s="1"/>
  <c r="G34" i="5"/>
  <c r="G32" i="11"/>
  <c r="F42" i="1"/>
  <c r="H12" i="1"/>
  <c r="H42" i="1" s="1"/>
  <c r="G18" i="9"/>
  <c r="G48" i="9"/>
  <c r="G43" i="11"/>
  <c r="G40" i="11"/>
  <c r="G25" i="12"/>
  <c r="G54" i="12"/>
  <c r="G22" i="12"/>
  <c r="G20" i="12"/>
  <c r="G19" i="12"/>
  <c r="G58" i="12" s="1"/>
  <c r="G31" i="12"/>
  <c r="G38" i="12"/>
  <c r="G56" i="12"/>
  <c r="G53" i="12"/>
  <c r="G49" i="12"/>
  <c r="G27" i="12"/>
  <c r="G36" i="12"/>
  <c r="G34" i="12"/>
  <c r="G37" i="12"/>
  <c r="G40" i="12"/>
  <c r="G50" i="12"/>
  <c r="G33" i="12"/>
  <c r="G45" i="12"/>
  <c r="G43" i="12"/>
  <c r="G47" i="12"/>
  <c r="G41" i="12"/>
  <c r="G42" i="12"/>
  <c r="G46" i="12"/>
  <c r="G21" i="12"/>
  <c r="G24" i="12"/>
  <c r="G23" i="12"/>
  <c r="G29" i="12"/>
  <c r="G17" i="5"/>
  <c r="G44" i="9"/>
  <c r="D60" i="6"/>
  <c r="G24" i="9"/>
  <c r="G39" i="12"/>
  <c r="G23" i="5"/>
  <c r="G29" i="11"/>
  <c r="G54" i="9"/>
  <c r="G18" i="12"/>
  <c r="G40" i="9"/>
  <c r="G56" i="5" l="1"/>
  <c r="G56" i="9"/>
  <c r="G56" i="7"/>
</calcChain>
</file>

<file path=xl/comments1.xml><?xml version="1.0" encoding="utf-8"?>
<comments xmlns="http://schemas.openxmlformats.org/spreadsheetml/2006/main">
  <authors>
    <author>Pepa</author>
  </authors>
  <commentList>
    <comment ref="A34" authorId="0" shapeId="0">
      <text>
        <r>
          <rPr>
            <b/>
            <sz val="9"/>
            <color indexed="81"/>
            <rFont val="Tahoma"/>
            <family val="2"/>
            <charset val="238"/>
          </rPr>
          <t>ČVS:</t>
        </r>
        <r>
          <rPr>
            <sz val="9"/>
            <color indexed="81"/>
            <rFont val="Tahoma"/>
            <family val="2"/>
            <charset val="238"/>
          </rPr>
          <t xml:space="preserve">
Vzhledem k soudním sporům o legitimitu vedení klubu budou prostředky do 1.10.2012 deponovány na účtu ČVS. Pokud nebude do tohoto termínu právoplatně určeno, kdo za klub jedná, budou prostředky rozděleny mezi ostatní kluby v oblasti Morava.  </t>
        </r>
      </text>
    </comment>
  </commentList>
</comments>
</file>

<file path=xl/comments2.xml><?xml version="1.0" encoding="utf-8"?>
<comments xmlns="http://schemas.openxmlformats.org/spreadsheetml/2006/main">
  <authors>
    <author>cvs</author>
    <author>Pepa</author>
  </authors>
  <commentList>
    <comment ref="C20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16.12.2014           108.000,- Kč          Spolufinancování  nákupu veslařské lodě
03.06.2015             72.000,- Kč          Spolufinancování  nákupu veslařské lodě - doplatek
23.11.2015             70.000,- Kč          Spolufinancování  nákupu veslařské lodě 
----------------------------------------------------------------------------------------------
CELKEM               250.000,- Kč</t>
        </r>
      </text>
    </comment>
    <comment ref="C22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26.05.2015           41.610,- Kč          VT Medulin a VT Oboz
04.08.2015           70.296,- Kč          krakorce a vesla pro žactvo 
04.11.2015         104.798,- Kč          motor na motorový člun 
-----------------------------------------------------------------------------------------
Mezisoučet         216.704,- Kč</t>
        </r>
      </text>
    </comment>
    <comment ref="C23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19.11.2015           140.000,- Kč          nákup veslařské lodě - skif</t>
        </r>
      </text>
    </comment>
    <comment ref="C24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17.10.2014           41.989,- Kč          Nákup dynamického trenažéru</t>
        </r>
      </text>
    </comment>
    <comment ref="C25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23.9.2014           55.671,- Kč          Letní VT mládeže
1.12.2014           35.767,- Kč          Nákup veslařské lodě pro mládež
24.6.2015           53.522,- Kč          Oprava žákovské osmiveslice
11. 9.2015           32.470,- Kč          Nepárová vesla 
------------------------------------------------------------------------------------
Mezisoučet       177.430,- Kč
</t>
        </r>
      </text>
    </comment>
    <comment ref="C30" authorId="0" shapeId="0">
      <text>
        <r>
          <rPr>
            <b/>
            <sz val="9"/>
            <color indexed="81"/>
            <rFont val="Tahoma"/>
            <family val="2"/>
            <charset val="238"/>
          </rPr>
          <t>cvs:
06.02.2015           75.000,- Kč          Nákup veslařské lodě 
14.12.2015           88.536,- Kč          Nákup materiálu a ubytování na závodech
-------------------------------------------------------------------------------------------------
Mezisoučet :          163.536,- Kč</t>
        </r>
      </text>
    </comment>
    <comment ref="C33" authorId="1" shapeId="0">
      <text>
        <r>
          <rPr>
            <b/>
            <sz val="9"/>
            <color indexed="81"/>
            <rFont val="Tahoma"/>
            <family val="2"/>
            <charset val="238"/>
          </rPr>
          <t>ČVS:</t>
        </r>
        <r>
          <rPr>
            <sz val="9"/>
            <color indexed="81"/>
            <rFont val="Tahoma"/>
            <family val="2"/>
            <charset val="238"/>
          </rPr>
          <t xml:space="preserve">
08.12.2015           191.918,- Kč          Spolufinancování vleku na přepravu veslařských lodí  </t>
        </r>
      </text>
    </comment>
    <comment ref="C36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15.12.2014           82.439,- Kč          Spolufinancování nákupu veslařské lodě - I. část platby
17.02.2015           30.761,- Kč          Spolufinancování nákupu veslařské lodě - II. část platby
08.07.2015           19.609,- Kč          Spolufinancování nákupu veslařské lodě - III. část platby
11.09.2015           23.616,- Kč          Spolufinancování nákupu skifu
16.12.2015           33.205,- Kč          Nákup 2 dvojskifů a spolufinancování nákupu skifu
------------------------------------------
Mezisoučet         189.630,- Kč
</t>
        </r>
      </text>
    </comment>
    <comment ref="C37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23.04.2015           113.000,- Kč          Spolufinancování nákupu 4 veslařdkých lodí ( 3 x skif a 1 x dvojskif )</t>
        </r>
      </text>
    </comment>
    <comment ref="C38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09.03.2015           142.000,- Kč          Spolufinancování nákupu veslařské lodě 
13.11.2015             53.000,- Kč          Spolufinancování nákupu veslařské lodě 
------------------------------------------------------------------------------------
Mezisoučet          195.000,- Kč  </t>
        </r>
      </text>
    </comment>
    <comment ref="C39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23.03.2015           80.000,- Kč          1. splátka nákupu veslařské lodě Filippi
27.05.2015           32.500,- Kč          nákup 1x Janousek a 4- BBG
27.05.2015           23.000,- Kč          nákup 2 párů vesel macon a 2 ks nepár. Croker
29.10.2015           40.000,- Kč          nákup 1x Havel a vesla
23.11.2015           10.500,- Kč          nákup 2 ks monitorů C2
----------------------------------------------------------------------------------------------
Mezisoučet         186.000,- Kč</t>
        </r>
      </text>
    </comment>
    <comment ref="C40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12.5.2015           118.287,- Kč          spolufinancování nákupu veslařských lodí
18.8.2015             18.461,- Kč          spolufinancování nákupu vesel</t>
        </r>
      </text>
    </comment>
    <comment ref="C41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30.3.2015           115.461,- Kč          spolufinancování nákupu závěsného motoru na motorový člun TOHATSU</t>
        </r>
      </text>
    </comment>
    <comment ref="C43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6.1.2015           75.790,- Kč          Částečná úhrada 2 posilovacích strojů G204 a G609
2.2.2015           26.180,- Kč          Doplatek za dodání 2 posilovacích strojů G204 a G609 
23.11.2015        68.684,- Kč          2 ks posilovacích strojů 
----------------------------------------------------------------------
CELKEM         170.654,- Kč</t>
        </r>
      </text>
    </comment>
    <comment ref="C44" authorId="1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7.12.2015           61.000,- Kč          Záloha na dodání skifu</t>
        </r>
      </text>
    </comment>
    <comment ref="C47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20.10.2015           50.000,- Kč          spolufinancování nákupu vleku na přepravu veslařských lodí - částečná úhrada - záloha
05.11.2015           89.150,- Kč          spolufinancování nákupu vleku na přepravu veslařských lodí - doplatek</t>
        </r>
      </text>
    </comment>
    <comment ref="C48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14.5.2015           48.824,- Kč          mobilní dřevěné nástupní plato pro VT mládeže</t>
        </r>
      </text>
    </comment>
    <comment ref="C50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23.03.2015           88.000,- Kč          Spolufinancování nákupu veslařské lodě </t>
        </r>
      </text>
    </comment>
    <comment ref="C52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16.12.2014              7.335,- Kč       Spolufinancování nákupu veslařského trenažéru
  6. 2.2015           18.925,61 Kč       Nákup trenažéru SkiErg2 PM5
  5.11.2015          44.545,25 Kč       Vesla Braca a posilovací stroj Leg press
19.11.2015          13.966,16 Kč       Bazénový vysavač do veslařského bazénu
08.12.2015          12.550,41 Kč       Nákup ND ke čtyřveslici
-----------------------------------------------------------------------------------------
Mezisoučet         97.322,43 Kč</t>
        </r>
      </text>
    </comment>
    <comment ref="C54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05.11.2015           33.275,- Kč          držáky lodí pro přívěs
05.11.2015           33.275,- Kč          vlek na veslařské lodě</t>
        </r>
      </text>
    </comment>
    <comment ref="C55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30.12.2014           54.550,- Kč          Nafukovací člun a motor s příslušenstvím - záloha
02.02.2015           24.970,- Kč          Nafukovací člun a motor s příslušenstvím - doplatek</t>
        </r>
      </text>
    </comment>
    <comment ref="C56" authorId="0" shapeId="0">
      <text>
        <r>
          <rPr>
            <b/>
            <sz val="9"/>
            <color indexed="81"/>
            <rFont val="Tahoma"/>
            <family val="2"/>
            <charset val="238"/>
          </rPr>
          <t>cvs:</t>
        </r>
        <r>
          <rPr>
            <sz val="9"/>
            <color indexed="81"/>
            <rFont val="Tahoma"/>
            <family val="2"/>
            <charset val="238"/>
          </rPr>
          <t xml:space="preserve">
13.5.2015           48.824,- Kč          nákup 2 párů vesel Croker a 4 koziček
27.8.2015             8.954,- Kč          oprava koziček na lodě
19.11.2015          20.000,- Kč          oprava a údržba trenažérů
------------------------------------------------------------------------------
CELKEM :          77.778,- Kč
</t>
        </r>
      </text>
    </comment>
  </commentList>
</comments>
</file>

<file path=xl/comments3.xml><?xml version="1.0" encoding="utf-8"?>
<comments xmlns="http://schemas.openxmlformats.org/spreadsheetml/2006/main">
  <authors>
    <author>Dušan</author>
  </authors>
  <commentList>
    <comment ref="B16" authorId="0" shapeId="0">
      <text>
        <r>
          <rPr>
            <b/>
            <sz val="9"/>
            <color indexed="81"/>
            <rFont val="Tahoma"/>
            <family val="2"/>
            <charset val="238"/>
          </rPr>
          <t>Dušan:</t>
        </r>
        <r>
          <rPr>
            <sz val="9"/>
            <color indexed="81"/>
            <rFont val="Tahoma"/>
            <family val="2"/>
            <charset val="238"/>
          </rPr>
          <t xml:space="preserve">
prosím revidovat podle všech registrovaných závodníků od 7-18, resp. 23 let</t>
        </r>
      </text>
    </comment>
  </commentList>
</comments>
</file>

<file path=xl/comments4.xml><?xml version="1.0" encoding="utf-8"?>
<comments xmlns="http://schemas.openxmlformats.org/spreadsheetml/2006/main">
  <authors>
    <author>Dušan</author>
  </authors>
  <commentList>
    <comment ref="B16" authorId="0" shapeId="0">
      <text>
        <r>
          <rPr>
            <b/>
            <sz val="9"/>
            <color indexed="81"/>
            <rFont val="Tahoma"/>
            <family val="2"/>
            <charset val="238"/>
          </rPr>
          <t>Dušan:</t>
        </r>
        <r>
          <rPr>
            <sz val="9"/>
            <color indexed="81"/>
            <rFont val="Tahoma"/>
            <family val="2"/>
            <charset val="238"/>
          </rPr>
          <t xml:space="preserve">
prosím revidovat podle všech registrovaných závodníků od 7-18, resp. 23 let</t>
        </r>
      </text>
    </comment>
  </commentList>
</comments>
</file>

<file path=xl/comments5.xml><?xml version="1.0" encoding="utf-8"?>
<comments xmlns="http://schemas.openxmlformats.org/spreadsheetml/2006/main">
  <authors>
    <author>Dušan</author>
  </authors>
  <commentList>
    <comment ref="B16" authorId="0" shapeId="0">
      <text>
        <r>
          <rPr>
            <b/>
            <sz val="9"/>
            <color indexed="81"/>
            <rFont val="Tahoma"/>
            <family val="2"/>
            <charset val="238"/>
          </rPr>
          <t>Dušan:</t>
        </r>
        <r>
          <rPr>
            <sz val="9"/>
            <color indexed="81"/>
            <rFont val="Tahoma"/>
            <family val="2"/>
            <charset val="238"/>
          </rPr>
          <t xml:space="preserve">
prosím revidovat podle všech registrovaných závodníků od 7-18, resp. 23 let</t>
        </r>
      </text>
    </comment>
  </commentList>
</comments>
</file>

<file path=xl/comments6.xml><?xml version="1.0" encoding="utf-8"?>
<comments xmlns="http://schemas.openxmlformats.org/spreadsheetml/2006/main">
  <authors>
    <author>Dušan</author>
  </authors>
  <commentList>
    <comment ref="B16" authorId="0" shapeId="0">
      <text>
        <r>
          <rPr>
            <b/>
            <sz val="9"/>
            <color indexed="81"/>
            <rFont val="Tahoma"/>
            <family val="2"/>
            <charset val="238"/>
          </rPr>
          <t>Dušan:</t>
        </r>
        <r>
          <rPr>
            <sz val="9"/>
            <color indexed="81"/>
            <rFont val="Tahoma"/>
            <family val="2"/>
            <charset val="238"/>
          </rPr>
          <t xml:space="preserve">
prosím revidovat podle všech registrovaných závodníků od 7-18, resp. 23 let</t>
        </r>
      </text>
    </comment>
  </commentList>
</comments>
</file>

<file path=xl/comments7.xml><?xml version="1.0" encoding="utf-8"?>
<comments xmlns="http://schemas.openxmlformats.org/spreadsheetml/2006/main">
  <authors>
    <author>Dušan</author>
  </authors>
  <commentList>
    <comment ref="B16" authorId="0" shapeId="0">
      <text>
        <r>
          <rPr>
            <b/>
            <sz val="9"/>
            <color indexed="81"/>
            <rFont val="Tahoma"/>
            <family val="2"/>
            <charset val="238"/>
          </rPr>
          <t>Dušan:</t>
        </r>
        <r>
          <rPr>
            <sz val="9"/>
            <color indexed="81"/>
            <rFont val="Tahoma"/>
            <family val="2"/>
            <charset val="238"/>
          </rPr>
          <t xml:space="preserve">
prosím revidovat podle všech registrovaných závodníků od 7-18, resp. 23 let</t>
        </r>
      </text>
    </comment>
  </commentList>
</comments>
</file>

<file path=xl/comments8.xml><?xml version="1.0" encoding="utf-8"?>
<comments xmlns="http://schemas.openxmlformats.org/spreadsheetml/2006/main">
  <authors>
    <author>Dušan</author>
  </authors>
  <commentList>
    <comment ref="B16" authorId="0" shapeId="0">
      <text>
        <r>
          <rPr>
            <b/>
            <sz val="9"/>
            <color indexed="81"/>
            <rFont val="Tahoma"/>
            <family val="2"/>
            <charset val="238"/>
          </rPr>
          <t>Dušan:</t>
        </r>
        <r>
          <rPr>
            <sz val="9"/>
            <color indexed="81"/>
            <rFont val="Tahoma"/>
            <family val="2"/>
            <charset val="238"/>
          </rPr>
          <t xml:space="preserve">
prosím revidovat podle všech registrovaných závodníků od 7-18, resp. 23 let</t>
        </r>
      </text>
    </comment>
  </commentList>
</comments>
</file>

<file path=xl/comments9.xml><?xml version="1.0" encoding="utf-8"?>
<comments xmlns="http://schemas.openxmlformats.org/spreadsheetml/2006/main">
  <authors>
    <author>Dušan</author>
  </authors>
  <commentList>
    <comment ref="B16" authorId="0" shapeId="0">
      <text>
        <r>
          <rPr>
            <b/>
            <sz val="9"/>
            <color indexed="81"/>
            <rFont val="Tahoma"/>
            <family val="2"/>
            <charset val="238"/>
          </rPr>
          <t>Dušan:</t>
        </r>
        <r>
          <rPr>
            <sz val="9"/>
            <color indexed="81"/>
            <rFont val="Tahoma"/>
            <family val="2"/>
            <charset val="238"/>
          </rPr>
          <t xml:space="preserve">
prosím revidovat podle všech registrovaných závodníků od 7-18, resp. 23 let</t>
        </r>
      </text>
    </comment>
  </commentList>
</comments>
</file>

<file path=xl/sharedStrings.xml><?xml version="1.0" encoding="utf-8"?>
<sst xmlns="http://schemas.openxmlformats.org/spreadsheetml/2006/main" count="540" uniqueCount="137">
  <si>
    <t>Autor: L.Kubrycht, D.Macháček</t>
  </si>
  <si>
    <t>Celkový objem financí na Projekt Přijď veslovat podle rozpočtu na rok 2012:</t>
  </si>
  <si>
    <t>Společné výdaje v roce 2012:</t>
  </si>
  <si>
    <t>K distribuci jednotlivýcm klubům v roce 2012:</t>
  </si>
  <si>
    <t>paušál na klub</t>
  </si>
  <si>
    <t>za závodníka</t>
  </si>
  <si>
    <t>celkem</t>
  </si>
  <si>
    <t>VK SMÍCHOV</t>
  </si>
  <si>
    <t>VK OLOMOUC</t>
  </si>
  <si>
    <t>JISKRA OTROKOVICE</t>
  </si>
  <si>
    <t>VK BLESK</t>
  </si>
  <si>
    <t>ČVK PARDUBICE</t>
  </si>
  <si>
    <t>ČVK PRAHA</t>
  </si>
  <si>
    <t>VK LYSÁ n.L.</t>
  </si>
  <si>
    <t>BOHEMIANS PRAHA</t>
  </si>
  <si>
    <t>SLAVOJ LITOMĚŘICE</t>
  </si>
  <si>
    <t>VK PŘEROV</t>
  </si>
  <si>
    <t>JISKRA  TŘEBOŇ</t>
  </si>
  <si>
    <t>LOKOMOTIVA BEROUN</t>
  </si>
  <si>
    <t>SVK BŘECLAV</t>
  </si>
  <si>
    <t>VK HODONÍN</t>
  </si>
  <si>
    <t>VK OHŘE LOUNY</t>
  </si>
  <si>
    <t xml:space="preserve">CHEMIČKA ÚSTÍ n.L. </t>
  </si>
  <si>
    <t>KVM 1881 MĚLNÍK</t>
  </si>
  <si>
    <t>VK SLAVIA  PRAHA</t>
  </si>
  <si>
    <t>TJ NERATOVICE</t>
  </si>
  <si>
    <t>VK SEPAP ŠTĚTÍ</t>
  </si>
  <si>
    <t>VK VAJGAR  J.HRADEC</t>
  </si>
  <si>
    <t>KV KONDOR BRANDÝS n.L.</t>
  </si>
  <si>
    <t>VK MORÁVIA UH.HRADIŠTĚ</t>
  </si>
  <si>
    <t>ČAC ROUDNICE n.L</t>
  </si>
  <si>
    <t>LOKOMOTIVA NYMBURK</t>
  </si>
  <si>
    <t>VK SLAVIA DĚČÍN</t>
  </si>
  <si>
    <t>ČVK BRNO</t>
  </si>
  <si>
    <t>LS BRNO</t>
  </si>
  <si>
    <t>VK SLOVÁCKO UH. HRADIŠTĚ</t>
  </si>
  <si>
    <t>Celkem:</t>
  </si>
  <si>
    <t>verze dělení</t>
  </si>
  <si>
    <t>PERUN OSTRAVA</t>
  </si>
  <si>
    <t>počet unicitních závodníků z p-oblastí 2012</t>
  </si>
  <si>
    <t>Kontrola počtu závodníků z 6/2012: L.Kubrycht</t>
  </si>
  <si>
    <t xml:space="preserve"> odměny trenérům, verze kombinovaná v 7-12/2012</t>
  </si>
  <si>
    <t>materiál, VT, atd.  za 7-12/2012</t>
  </si>
  <si>
    <t>výplata za 7-12/2012</t>
  </si>
  <si>
    <t>Praha, červen 2012</t>
  </si>
  <si>
    <t>Rozdělení prostředků z dotačního programu MŠMT PROGRAM č. V  „Organizace sportu“ - projekt „Přijď veslovat“ na období 7-12/2012</t>
  </si>
  <si>
    <t>Rozdělení prostředků z dotačního programu MŠMT PROGRAM č. V  „Organizace sportu“ - projekt „Přijď veslovat“ na období 1-6/2012</t>
  </si>
  <si>
    <t>Praha, květen 2012</t>
  </si>
  <si>
    <t>Kontrola počtu závodníků z 6/2011: L.Kubrycht</t>
  </si>
  <si>
    <t xml:space="preserve"> odměny trenérům, verze kombinovaná v 1-6/2012</t>
  </si>
  <si>
    <t>materiál, VT, atd.  za 1-6/2012</t>
  </si>
  <si>
    <t>výplata za 1-6/2012</t>
  </si>
  <si>
    <t>počet unicitních závodníků z p-oblastí 2011</t>
  </si>
  <si>
    <t>DTJ HK - Hradecký klub veslařù</t>
  </si>
  <si>
    <t>Program - LOTERIE ČOV</t>
  </si>
  <si>
    <t>rozdělení 2014 - I.</t>
  </si>
  <si>
    <t>1. Centrum zdravotně postižených jižních Čech</t>
  </si>
  <si>
    <t>TJ BOHEMIANS PRAHA</t>
  </si>
  <si>
    <t>TJ LOKOMOTIVA NYMBURK</t>
  </si>
  <si>
    <t>VSK VŠB-TU Ostrava</t>
  </si>
  <si>
    <t>VK SLAVOJ LITOMĚŘICE</t>
  </si>
  <si>
    <t>TJ LOKOMOTIVA BEROUN</t>
  </si>
  <si>
    <t>VK PERUN OSTRAVA</t>
  </si>
  <si>
    <t>TJ LS BRNO</t>
  </si>
  <si>
    <t xml:space="preserve">TJ CHEMIČKA ÚSTÍ n.L. </t>
  </si>
  <si>
    <t>VK ROUDNICE n.L</t>
  </si>
  <si>
    <t>Klub</t>
  </si>
  <si>
    <t>%</t>
  </si>
  <si>
    <t>index aktivity</t>
  </si>
  <si>
    <t>TJ JISKRA OTROKOVICE</t>
  </si>
  <si>
    <t>Praha, červen 2014</t>
  </si>
  <si>
    <t>Autor: D.Macháček, J. Johánek</t>
  </si>
  <si>
    <t xml:space="preserve">VK Tyflocentra Ústí nad Labem </t>
  </si>
  <si>
    <t>KVS ŠTĚTÍ</t>
  </si>
  <si>
    <t>TJ JISKRA  TŘEBOŇ</t>
  </si>
  <si>
    <t>TJ SPARTAK BOLETICE</t>
  </si>
  <si>
    <t>TJ VS TÁBOR</t>
  </si>
  <si>
    <t>USK PARDUBICE</t>
  </si>
  <si>
    <t>TJ DUKLA PRAHA</t>
  </si>
  <si>
    <t>Zadání: transparentně rozdělit mezi veslařské kluby/oddíly prostředky z fondu ČOV tak, aby umožnili pořídit užitečný materiál či sportovní služby, které nelze nebo obtížně čerpat z jiných dotačních titul.Jedním z parametrů je aktivní klub, druhým počet registrovaných veslařů v kategoriích 7-18 let bez rozdílu výkonnosti.</t>
  </si>
  <si>
    <t>Praha, srpen 2014</t>
  </si>
  <si>
    <t>počet unicitních závodníků do 18 let k 6-2014</t>
  </si>
  <si>
    <t>rozdělení 2014 - II.</t>
  </si>
  <si>
    <t xml:space="preserve">Celkový stav přidělení a čerpání prostředků z dotačního programu ČOV </t>
  </si>
  <si>
    <t>Celkový objem financí :</t>
  </si>
  <si>
    <t>Přiděleno</t>
  </si>
  <si>
    <t>Čerpáno</t>
  </si>
  <si>
    <t>Aktuální stav</t>
  </si>
  <si>
    <t xml:space="preserve">Nevyčerpáno celkem : </t>
  </si>
  <si>
    <t>Praha, listopad 2014</t>
  </si>
  <si>
    <t>rozdělení 2014 - III.</t>
  </si>
  <si>
    <t>Dle evidence členské základny k 15.8.2014</t>
  </si>
  <si>
    <t>počet unicitních závodníků do 18 let k 8-2014</t>
  </si>
  <si>
    <t>Rozdělení 3. tranše schváleno P-ČVS dne 12.11.2014</t>
  </si>
  <si>
    <t>Praha, leden 2015</t>
  </si>
  <si>
    <t xml:space="preserve"> </t>
  </si>
  <si>
    <t>Rozdělení schváleno P-ČVS dne 14.1.2015</t>
  </si>
  <si>
    <t>Celková částka 4. tranše</t>
  </si>
  <si>
    <t>Finance z 4. tranše k rozdělení do klubů</t>
  </si>
  <si>
    <t>Všeobecné výdaje - na mládež 2015</t>
  </si>
  <si>
    <t>Kluby a oddíly celkem:</t>
  </si>
  <si>
    <t>2014-2015</t>
  </si>
  <si>
    <t>Celková částka 5. tranše</t>
  </si>
  <si>
    <t>Finance z 5. tranše k rozdělení do klubů</t>
  </si>
  <si>
    <t>Rozdělení schváleno P-ČVS dne 13.5.2015</t>
  </si>
  <si>
    <t>Praha, květen 2015</t>
  </si>
  <si>
    <t>Rozdělení prostředků z dotačního programu ČOV na období 2014 - první tranše</t>
  </si>
  <si>
    <t>Rozdělení prostředků z dotačního programu ČOV na období 2014 - druhá tranše</t>
  </si>
  <si>
    <t>Rozdělení prostředků z dotačního programu ČOV na období 2014 - třetí tranše</t>
  </si>
  <si>
    <t>Rozdělení prostředků z dotačního programu ČOV - čtvrtá tranše</t>
  </si>
  <si>
    <t>rozdělení  V. tranše</t>
  </si>
  <si>
    <t>Rozdělení prostředků z dotačního programu ČOV - pátá tranše</t>
  </si>
  <si>
    <t>Rozdělení prostředků z dotačního programu ČOV - šestá tranše</t>
  </si>
  <si>
    <t>Praha, srpen 2015</t>
  </si>
  <si>
    <t>Celková částka 6. tranše</t>
  </si>
  <si>
    <t>Finance z 6. tranše k rozdělení do klubů</t>
  </si>
  <si>
    <t>Všeobecné výdaje - na mládež 2015 - 2016</t>
  </si>
  <si>
    <t>rozdělení  VI. tranše</t>
  </si>
  <si>
    <t>UK ZLÍN</t>
  </si>
  <si>
    <t>VŠSK MFF UK</t>
  </si>
  <si>
    <t>Dle evidence členské základny k 24.8.2015</t>
  </si>
  <si>
    <t>Rozdělení schváleno P-ČVS dne 27.8.2015</t>
  </si>
  <si>
    <t>počet členů do 18 let k 8-2015</t>
  </si>
  <si>
    <t>Praha, listopad 2015</t>
  </si>
  <si>
    <t>Celková částka 7. tranše</t>
  </si>
  <si>
    <t>Finance z 7. tranše k rozdělení do klubů</t>
  </si>
  <si>
    <t>rozdělení  VII. tranše</t>
  </si>
  <si>
    <t>Rozdělení schváleno P-ČVS dne 18.11.2015</t>
  </si>
  <si>
    <t>Rozdělení prostředků z dotačního programu ČOV - sedmá tranše</t>
  </si>
  <si>
    <t>Celkový objem financí  :</t>
  </si>
  <si>
    <t>Společné výdaje ČVS</t>
  </si>
  <si>
    <t xml:space="preserve">Nákup 3 ks dětských skifů </t>
  </si>
  <si>
    <t>Společné výdaje na mládež - bude čerpáno v letech 2015 - 2016</t>
  </si>
  <si>
    <t xml:space="preserve">Čerpáno </t>
  </si>
  <si>
    <t>Zbývá</t>
  </si>
  <si>
    <t>rozdělení  IV. Tranše 2014</t>
  </si>
  <si>
    <t>Praha, 16. prosince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</si>
</sst>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4" formatCode="_-* #,##0.00\ &quot;Kč&quot;_-;\-* #,##0.00\ &quot;Kč&quot;_-;_-* &quot;-&quot;??\ &quot;Kč&quot;_-;_-@_-"/>
    <numFmt numFmtId="43" formatCode="_-* #,##0.00\ _K_č_-;\-* #,##0.00\ _K_č_-;_-* &quot;-&quot;??\ _K_č_-;_-@_-"/>
    <numFmt numFmtId="164" formatCode="_-* #,##0\ &quot;Kč&quot;_-;\-* #,##0\ &quot;Kč&quot;_-;_-* &quot;-&quot;??\ &quot;Kč&quot;_-;_-@_-"/>
    <numFmt numFmtId="165" formatCode="#,##0.00\ &quot;Kč&quot;"/>
  </numFmts>
  <fonts count="20" x14ac:knownFonts="1">
    <font>
      <sz val="11"/>
      <color theme="1"/>
      <name val="Calibri"/>
      <family val="2"/>
      <charset val="238"/>
      <scheme val="minor"/>
    </font>
    <font>
      <b/>
      <sz val="9"/>
      <color indexed="81"/>
      <name val="Tahoma"/>
      <family val="2"/>
      <charset val="238"/>
    </font>
    <font>
      <sz val="9"/>
      <color indexed="81"/>
      <name val="Tahoma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i/>
      <sz val="12"/>
      <color theme="1"/>
      <name val="Calibri"/>
      <family val="2"/>
      <charset val="238"/>
      <scheme val="minor"/>
    </font>
    <font>
      <i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i/>
      <sz val="12"/>
      <color theme="1"/>
      <name val="Calibri"/>
      <family val="2"/>
      <charset val="238"/>
      <scheme val="minor"/>
    </font>
    <font>
      <b/>
      <i/>
      <sz val="12"/>
      <color rgb="FFFF0000"/>
      <name val="Calibri"/>
      <family val="2"/>
      <charset val="238"/>
      <scheme val="minor"/>
    </font>
    <font>
      <b/>
      <sz val="12"/>
      <color rgb="FFFF0000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i/>
      <sz val="12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12"/>
      <color indexed="8"/>
      <name val="Calibri"/>
      <family val="2"/>
      <charset val="238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</cellStyleXfs>
  <cellXfs count="215">
    <xf numFmtId="0" fontId="0" fillId="0" borderId="0" xfId="0"/>
    <xf numFmtId="0" fontId="6" fillId="0" borderId="0" xfId="0" applyFont="1"/>
    <xf numFmtId="0" fontId="0" fillId="0" borderId="0" xfId="0" applyAlignment="1">
      <alignment horizontal="center"/>
    </xf>
    <xf numFmtId="17" fontId="7" fillId="0" borderId="0" xfId="0" applyNumberFormat="1" applyFont="1"/>
    <xf numFmtId="0" fontId="7" fillId="0" borderId="0" xfId="0" applyFont="1"/>
    <xf numFmtId="0" fontId="8" fillId="0" borderId="0" xfId="0" applyFont="1"/>
    <xf numFmtId="164" fontId="4" fillId="0" borderId="1" xfId="2" applyNumberFormat="1" applyFont="1" applyBorder="1" applyAlignment="1">
      <alignment horizontal="center" vertical="center"/>
    </xf>
    <xf numFmtId="164" fontId="4" fillId="0" borderId="2" xfId="2" applyNumberFormat="1" applyFont="1" applyBorder="1" applyAlignment="1">
      <alignment horizontal="center" vertical="center"/>
    </xf>
    <xf numFmtId="164" fontId="4" fillId="0" borderId="3" xfId="2" applyNumberFormat="1" applyFont="1" applyBorder="1" applyAlignment="1">
      <alignment horizontal="center" vertical="center"/>
    </xf>
    <xf numFmtId="0" fontId="9" fillId="0" borderId="0" xfId="0" applyFont="1"/>
    <xf numFmtId="0" fontId="10" fillId="0" borderId="0" xfId="0" applyFont="1" applyAlignment="1">
      <alignment horizontal="center"/>
    </xf>
    <xf numFmtId="0" fontId="10" fillId="0" borderId="0" xfId="0" applyFont="1"/>
    <xf numFmtId="0" fontId="9" fillId="0" borderId="4" xfId="0" applyFont="1" applyFill="1" applyBorder="1" applyAlignment="1">
      <alignment vertical="center" wrapText="1"/>
    </xf>
    <xf numFmtId="0" fontId="10" fillId="0" borderId="4" xfId="0" applyFont="1" applyBorder="1"/>
    <xf numFmtId="0" fontId="9" fillId="0" borderId="0" xfId="0" applyFont="1" applyAlignment="1">
      <alignment horizontal="center"/>
    </xf>
    <xf numFmtId="0" fontId="9" fillId="0" borderId="0" xfId="0" applyFont="1" applyBorder="1" applyAlignment="1">
      <alignment horizont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 wrapText="1"/>
    </xf>
    <xf numFmtId="0" fontId="9" fillId="2" borderId="8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11" fillId="0" borderId="9" xfId="0" applyFont="1" applyFill="1" applyBorder="1" applyAlignment="1">
      <alignment horizontal="left"/>
    </xf>
    <xf numFmtId="0" fontId="9" fillId="0" borderId="10" xfId="0" applyFont="1" applyBorder="1" applyAlignment="1">
      <alignment horizontal="center"/>
    </xf>
    <xf numFmtId="164" fontId="0" fillId="0" borderId="11" xfId="0" applyNumberFormat="1" applyBorder="1"/>
    <xf numFmtId="164" fontId="0" fillId="0" borderId="12" xfId="0" applyNumberFormat="1" applyBorder="1"/>
    <xf numFmtId="164" fontId="4" fillId="0" borderId="13" xfId="0" applyNumberFormat="1" applyFont="1" applyFill="1" applyBorder="1"/>
    <xf numFmtId="164" fontId="4" fillId="0" borderId="14" xfId="0" applyNumberFormat="1" applyFont="1" applyBorder="1"/>
    <xf numFmtId="164" fontId="4" fillId="3" borderId="14" xfId="0" applyNumberFormat="1" applyFont="1" applyFill="1" applyBorder="1"/>
    <xf numFmtId="0" fontId="11" fillId="0" borderId="15" xfId="0" applyFont="1" applyFill="1" applyBorder="1"/>
    <xf numFmtId="0" fontId="9" fillId="0" borderId="16" xfId="0" applyFont="1" applyBorder="1" applyAlignment="1">
      <alignment horizontal="center"/>
    </xf>
    <xf numFmtId="164" fontId="0" fillId="0" borderId="15" xfId="0" applyNumberFormat="1" applyBorder="1"/>
    <xf numFmtId="164" fontId="0" fillId="0" borderId="17" xfId="0" applyNumberFormat="1" applyBorder="1"/>
    <xf numFmtId="164" fontId="4" fillId="0" borderId="18" xfId="0" applyNumberFormat="1" applyFont="1" applyFill="1" applyBorder="1"/>
    <xf numFmtId="164" fontId="4" fillId="0" borderId="19" xfId="0" applyNumberFormat="1" applyFont="1" applyBorder="1"/>
    <xf numFmtId="164" fontId="4" fillId="3" borderId="19" xfId="0" applyNumberFormat="1" applyFont="1" applyFill="1" applyBorder="1"/>
    <xf numFmtId="0" fontId="11" fillId="0" borderId="15" xfId="0" applyFont="1" applyFill="1" applyBorder="1" applyAlignment="1">
      <alignment horizontal="left"/>
    </xf>
    <xf numFmtId="0" fontId="11" fillId="0" borderId="20" xfId="0" applyFont="1" applyFill="1" applyBorder="1"/>
    <xf numFmtId="0" fontId="9" fillId="0" borderId="3" xfId="0" applyFont="1" applyBorder="1" applyAlignment="1">
      <alignment horizontal="center"/>
    </xf>
    <xf numFmtId="164" fontId="0" fillId="0" borderId="9" xfId="0" applyNumberFormat="1" applyBorder="1"/>
    <xf numFmtId="164" fontId="0" fillId="0" borderId="21" xfId="0" applyNumberFormat="1" applyBorder="1"/>
    <xf numFmtId="164" fontId="4" fillId="0" borderId="22" xfId="0" applyNumberFormat="1" applyFont="1" applyFill="1" applyBorder="1"/>
    <xf numFmtId="0" fontId="12" fillId="0" borderId="15" xfId="0" applyFont="1" applyFill="1" applyBorder="1"/>
    <xf numFmtId="0" fontId="13" fillId="0" borderId="16" xfId="0" applyFont="1" applyBorder="1" applyAlignment="1">
      <alignment horizontal="center"/>
    </xf>
    <xf numFmtId="0" fontId="5" fillId="0" borderId="0" xfId="0" applyFont="1" applyAlignment="1">
      <alignment horizontal="center"/>
    </xf>
    <xf numFmtId="164" fontId="5" fillId="0" borderId="15" xfId="0" applyNumberFormat="1" applyFont="1" applyBorder="1"/>
    <xf numFmtId="164" fontId="5" fillId="0" borderId="17" xfId="0" applyNumberFormat="1" applyFont="1" applyBorder="1"/>
    <xf numFmtId="164" fontId="14" fillId="0" borderId="18" xfId="0" applyNumberFormat="1" applyFont="1" applyFill="1" applyBorder="1"/>
    <xf numFmtId="164" fontId="14" fillId="0" borderId="19" xfId="0" applyNumberFormat="1" applyFont="1" applyBorder="1"/>
    <xf numFmtId="164" fontId="14" fillId="3" borderId="19" xfId="0" applyNumberFormat="1" applyFont="1" applyFill="1" applyBorder="1"/>
    <xf numFmtId="164" fontId="0" fillId="0" borderId="20" xfId="0" applyNumberFormat="1" applyBorder="1"/>
    <xf numFmtId="164" fontId="0" fillId="0" borderId="23" xfId="0" applyNumberFormat="1" applyBorder="1"/>
    <xf numFmtId="164" fontId="4" fillId="0" borderId="24" xfId="0" applyNumberFormat="1" applyFont="1" applyFill="1" applyBorder="1"/>
    <xf numFmtId="164" fontId="4" fillId="0" borderId="25" xfId="0" applyNumberFormat="1" applyFont="1" applyBorder="1"/>
    <xf numFmtId="164" fontId="4" fillId="3" borderId="25" xfId="0" applyNumberFormat="1" applyFont="1" applyFill="1" applyBorder="1"/>
    <xf numFmtId="0" fontId="9" fillId="0" borderId="0" xfId="0" applyFont="1" applyBorder="1"/>
    <xf numFmtId="0" fontId="4" fillId="2" borderId="21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164" fontId="0" fillId="0" borderId="0" xfId="0" applyNumberFormat="1" applyBorder="1"/>
    <xf numFmtId="164" fontId="4" fillId="0" borderId="0" xfId="0" applyNumberFormat="1" applyFont="1" applyBorder="1"/>
    <xf numFmtId="0" fontId="10" fillId="0" borderId="0" xfId="0" applyFont="1" applyBorder="1"/>
    <xf numFmtId="0" fontId="10" fillId="0" borderId="0" xfId="0" applyFont="1" applyBorder="1" applyAlignment="1">
      <alignment horizontal="center"/>
    </xf>
    <xf numFmtId="0" fontId="11" fillId="0" borderId="0" xfId="0" applyFont="1" applyFill="1" applyBorder="1"/>
    <xf numFmtId="9" fontId="3" fillId="0" borderId="0" xfId="3" applyFont="1" applyAlignment="1">
      <alignment horizontal="center"/>
    </xf>
    <xf numFmtId="9" fontId="4" fillId="0" borderId="17" xfId="3" applyFont="1" applyBorder="1" applyAlignment="1">
      <alignment horizontal="center"/>
    </xf>
    <xf numFmtId="9" fontId="4" fillId="0" borderId="17" xfId="0" applyNumberFormat="1" applyFont="1" applyBorder="1" applyAlignment="1">
      <alignment horizontal="center"/>
    </xf>
    <xf numFmtId="164" fontId="4" fillId="0" borderId="0" xfId="0" applyNumberFormat="1" applyFont="1"/>
    <xf numFmtId="164" fontId="4" fillId="2" borderId="0" xfId="2" applyNumberFormat="1" applyFont="1" applyFill="1" applyAlignment="1">
      <alignment horizontal="center"/>
    </xf>
    <xf numFmtId="0" fontId="4" fillId="0" borderId="0" xfId="0" applyFont="1"/>
    <xf numFmtId="164" fontId="0" fillId="0" borderId="0" xfId="0" applyNumberFormat="1"/>
    <xf numFmtId="164" fontId="0" fillId="0" borderId="0" xfId="0" applyNumberFormat="1" applyAlignment="1">
      <alignment horizontal="center"/>
    </xf>
    <xf numFmtId="164" fontId="3" fillId="0" borderId="0" xfId="2" applyNumberFormat="1" applyFont="1"/>
    <xf numFmtId="0" fontId="11" fillId="0" borderId="26" xfId="0" applyFont="1" applyFill="1" applyBorder="1"/>
    <xf numFmtId="0" fontId="9" fillId="0" borderId="27" xfId="0" applyFont="1" applyBorder="1" applyAlignment="1">
      <alignment horizontal="center"/>
    </xf>
    <xf numFmtId="164" fontId="15" fillId="0" borderId="15" xfId="0" applyNumberFormat="1" applyFont="1" applyBorder="1"/>
    <xf numFmtId="164" fontId="15" fillId="0" borderId="17" xfId="0" applyNumberFormat="1" applyFont="1" applyBorder="1"/>
    <xf numFmtId="164" fontId="16" fillId="0" borderId="18" xfId="0" applyNumberFormat="1" applyFont="1" applyFill="1" applyBorder="1"/>
    <xf numFmtId="164" fontId="16" fillId="0" borderId="19" xfId="0" applyNumberFormat="1" applyFont="1" applyBorder="1"/>
    <xf numFmtId="164" fontId="16" fillId="3" borderId="19" xfId="0" applyNumberFormat="1" applyFont="1" applyFill="1" applyBorder="1"/>
    <xf numFmtId="0" fontId="12" fillId="0" borderId="26" xfId="0" applyFont="1" applyFill="1" applyBorder="1"/>
    <xf numFmtId="0" fontId="13" fillId="0" borderId="27" xfId="0" applyFont="1" applyBorder="1" applyAlignment="1">
      <alignment horizontal="center"/>
    </xf>
    <xf numFmtId="164" fontId="5" fillId="0" borderId="26" xfId="0" applyNumberFormat="1" applyFont="1" applyBorder="1"/>
    <xf numFmtId="164" fontId="5" fillId="0" borderId="28" xfId="0" applyNumberFormat="1" applyFont="1" applyBorder="1"/>
    <xf numFmtId="164" fontId="14" fillId="0" borderId="29" xfId="0" applyNumberFormat="1" applyFont="1" applyFill="1" applyBorder="1"/>
    <xf numFmtId="164" fontId="14" fillId="0" borderId="30" xfId="0" applyNumberFormat="1" applyFont="1" applyBorder="1"/>
    <xf numFmtId="164" fontId="14" fillId="3" borderId="30" xfId="0" applyNumberFormat="1" applyFont="1" applyFill="1" applyBorder="1"/>
    <xf numFmtId="0" fontId="11" fillId="0" borderId="31" xfId="0" applyFont="1" applyFill="1" applyBorder="1"/>
    <xf numFmtId="0" fontId="11" fillId="0" borderId="11" xfId="0" applyFont="1" applyFill="1" applyBorder="1"/>
    <xf numFmtId="0" fontId="9" fillId="0" borderId="32" xfId="0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0" fillId="0" borderId="0" xfId="0" applyFill="1" applyAlignment="1">
      <alignment horizontal="center"/>
    </xf>
    <xf numFmtId="0" fontId="11" fillId="0" borderId="9" xfId="0" applyFont="1" applyFill="1" applyBorder="1"/>
    <xf numFmtId="164" fontId="4" fillId="0" borderId="0" xfId="0" applyNumberFormat="1" applyFont="1" applyFill="1" applyBorder="1"/>
    <xf numFmtId="43" fontId="3" fillId="0" borderId="0" xfId="1" applyFont="1" applyAlignment="1">
      <alignment horizontal="center"/>
    </xf>
    <xf numFmtId="164" fontId="4" fillId="4" borderId="1" xfId="2" applyNumberFormat="1" applyFont="1" applyFill="1" applyBorder="1" applyAlignment="1">
      <alignment horizontal="center" vertical="center"/>
    </xf>
    <xf numFmtId="10" fontId="3" fillId="0" borderId="0" xfId="3" applyNumberFormat="1" applyFont="1"/>
    <xf numFmtId="10" fontId="10" fillId="0" borderId="0" xfId="3" applyNumberFormat="1" applyFont="1"/>
    <xf numFmtId="10" fontId="9" fillId="0" borderId="0" xfId="3" applyNumberFormat="1" applyFont="1"/>
    <xf numFmtId="10" fontId="9" fillId="0" borderId="0" xfId="3" applyNumberFormat="1" applyFont="1" applyAlignment="1">
      <alignment horizontal="center" vertical="center"/>
    </xf>
    <xf numFmtId="9" fontId="3" fillId="0" borderId="0" xfId="3" applyNumberFormat="1" applyFont="1"/>
    <xf numFmtId="17" fontId="11" fillId="0" borderId="0" xfId="0" applyNumberFormat="1" applyFont="1" applyBorder="1" applyAlignment="1">
      <alignment horizontal="left" vertical="center"/>
    </xf>
    <xf numFmtId="164" fontId="4" fillId="0" borderId="0" xfId="2" applyNumberFormat="1" applyFont="1" applyBorder="1" applyAlignment="1">
      <alignment horizontal="center" vertical="center"/>
    </xf>
    <xf numFmtId="17" fontId="11" fillId="0" borderId="33" xfId="0" applyNumberFormat="1" applyFont="1" applyBorder="1" applyAlignment="1">
      <alignment vertical="center" wrapText="1"/>
    </xf>
    <xf numFmtId="164" fontId="0" fillId="4" borderId="34" xfId="0" applyNumberFormat="1" applyFont="1" applyFill="1" applyBorder="1"/>
    <xf numFmtId="164" fontId="0" fillId="4" borderId="35" xfId="0" applyNumberFormat="1" applyFont="1" applyFill="1" applyBorder="1"/>
    <xf numFmtId="164" fontId="15" fillId="4" borderId="34" xfId="0" applyNumberFormat="1" applyFont="1" applyFill="1" applyBorder="1"/>
    <xf numFmtId="17" fontId="11" fillId="0" borderId="7" xfId="0" applyNumberFormat="1" applyFont="1" applyBorder="1" applyAlignment="1">
      <alignment vertical="center" wrapText="1"/>
    </xf>
    <xf numFmtId="17" fontId="11" fillId="0" borderId="36" xfId="0" applyNumberFormat="1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8" xfId="0" applyFont="1" applyFill="1" applyBorder="1" applyAlignment="1">
      <alignment horizontal="center" vertical="center" wrapText="1"/>
    </xf>
    <xf numFmtId="164" fontId="4" fillId="0" borderId="17" xfId="3" applyNumberFormat="1" applyFont="1" applyBorder="1" applyAlignment="1">
      <alignment horizontal="center"/>
    </xf>
    <xf numFmtId="0" fontId="9" fillId="0" borderId="33" xfId="0" applyFont="1" applyBorder="1" applyAlignment="1">
      <alignment horizontal="center" vertical="center" wrapText="1"/>
    </xf>
    <xf numFmtId="164" fontId="0" fillId="0" borderId="37" xfId="0" applyNumberFormat="1" applyBorder="1"/>
    <xf numFmtId="0" fontId="9" fillId="0" borderId="8" xfId="0" applyFont="1" applyBorder="1" applyAlignment="1">
      <alignment horizontal="center" vertical="center"/>
    </xf>
    <xf numFmtId="10" fontId="9" fillId="0" borderId="8" xfId="3" applyNumberFormat="1" applyFont="1" applyBorder="1" applyAlignment="1">
      <alignment horizontal="center" vertical="center"/>
    </xf>
    <xf numFmtId="164" fontId="0" fillId="4" borderId="45" xfId="0" applyNumberFormat="1" applyFont="1" applyFill="1" applyBorder="1"/>
    <xf numFmtId="0" fontId="18" fillId="4" borderId="46" xfId="0" applyNumberFormat="1" applyFont="1" applyFill="1" applyBorder="1" applyAlignment="1" applyProtection="1">
      <alignment horizontal="center"/>
    </xf>
    <xf numFmtId="0" fontId="19" fillId="4" borderId="37" xfId="0" applyNumberFormat="1" applyFont="1" applyFill="1" applyBorder="1" applyAlignment="1" applyProtection="1">
      <alignment horizontal="center"/>
    </xf>
    <xf numFmtId="0" fontId="18" fillId="4" borderId="37" xfId="0" applyNumberFormat="1" applyFont="1" applyFill="1" applyBorder="1" applyAlignment="1" applyProtection="1">
      <alignment horizontal="center"/>
    </xf>
    <xf numFmtId="0" fontId="19" fillId="4" borderId="46" xfId="0" applyNumberFormat="1" applyFont="1" applyFill="1" applyBorder="1" applyAlignment="1" applyProtection="1">
      <alignment horizontal="center"/>
    </xf>
    <xf numFmtId="0" fontId="9" fillId="4" borderId="33" xfId="0" applyFont="1" applyFill="1" applyBorder="1" applyAlignment="1">
      <alignment horizontal="center"/>
    </xf>
    <xf numFmtId="164" fontId="4" fillId="0" borderId="17" xfId="0" applyNumberFormat="1" applyFont="1" applyBorder="1"/>
    <xf numFmtId="10" fontId="3" fillId="0" borderId="16" xfId="3" applyNumberFormat="1" applyFont="1" applyBorder="1"/>
    <xf numFmtId="164" fontId="0" fillId="0" borderId="44" xfId="0" applyNumberFormat="1" applyBorder="1"/>
    <xf numFmtId="10" fontId="3" fillId="0" borderId="3" xfId="3" applyNumberFormat="1" applyFont="1" applyBorder="1"/>
    <xf numFmtId="0" fontId="17" fillId="0" borderId="5" xfId="0" applyFont="1" applyFill="1" applyBorder="1"/>
    <xf numFmtId="0" fontId="18" fillId="4" borderId="44" xfId="0" applyNumberFormat="1" applyFont="1" applyFill="1" applyBorder="1" applyAlignment="1" applyProtection="1">
      <alignment horizontal="center"/>
    </xf>
    <xf numFmtId="0" fontId="8" fillId="0" borderId="0" xfId="0" applyFont="1" applyAlignment="1">
      <alignment horizontal="left" wrapText="1"/>
    </xf>
    <xf numFmtId="0" fontId="10" fillId="0" borderId="4" xfId="0" applyFont="1" applyFill="1" applyBorder="1" applyAlignment="1">
      <alignment horizontal="center"/>
    </xf>
    <xf numFmtId="0" fontId="9" fillId="0" borderId="8" xfId="0" applyFont="1" applyFill="1" applyBorder="1" applyAlignment="1">
      <alignment horizontal="center"/>
    </xf>
    <xf numFmtId="0" fontId="18" fillId="2" borderId="14" xfId="0" applyNumberFormat="1" applyFont="1" applyFill="1" applyBorder="1" applyAlignment="1" applyProtection="1">
      <alignment horizontal="center"/>
    </xf>
    <xf numFmtId="0" fontId="19" fillId="2" borderId="19" xfId="0" applyNumberFormat="1" applyFont="1" applyFill="1" applyBorder="1" applyAlignment="1" applyProtection="1">
      <alignment horizontal="center"/>
    </xf>
    <xf numFmtId="0" fontId="18" fillId="2" borderId="19" xfId="0" applyNumberFormat="1" applyFont="1" applyFill="1" applyBorder="1" applyAlignment="1" applyProtection="1">
      <alignment horizontal="center"/>
    </xf>
    <xf numFmtId="0" fontId="19" fillId="2" borderId="14" xfId="0" applyNumberFormat="1" applyFont="1" applyFill="1" applyBorder="1" applyAlignment="1" applyProtection="1">
      <alignment horizontal="center"/>
    </xf>
    <xf numFmtId="0" fontId="19" fillId="2" borderId="47" xfId="0" applyNumberFormat="1" applyFont="1" applyFill="1" applyBorder="1" applyAlignment="1" applyProtection="1">
      <alignment horizontal="center"/>
    </xf>
    <xf numFmtId="0" fontId="17" fillId="0" borderId="37" xfId="0" applyFont="1" applyFill="1" applyBorder="1"/>
    <xf numFmtId="0" fontId="17" fillId="0" borderId="46" xfId="0" applyFont="1" applyFill="1" applyBorder="1" applyAlignment="1">
      <alignment horizontal="left"/>
    </xf>
    <xf numFmtId="0" fontId="17" fillId="0" borderId="37" xfId="0" applyFont="1" applyFill="1" applyBorder="1" applyAlignment="1">
      <alignment horizontal="left"/>
    </xf>
    <xf numFmtId="0" fontId="17" fillId="0" borderId="48" xfId="0" applyFont="1" applyFill="1" applyBorder="1" applyAlignment="1">
      <alignment horizontal="left"/>
    </xf>
    <xf numFmtId="0" fontId="17" fillId="0" borderId="46" xfId="0" applyFont="1" applyFill="1" applyBorder="1"/>
    <xf numFmtId="0" fontId="17" fillId="0" borderId="46" xfId="0" applyFont="1" applyBorder="1" applyAlignment="1">
      <alignment vertical="center"/>
    </xf>
    <xf numFmtId="0" fontId="17" fillId="0" borderId="44" xfId="0" applyFont="1" applyFill="1" applyBorder="1"/>
    <xf numFmtId="0" fontId="18" fillId="2" borderId="25" xfId="0" applyNumberFormat="1" applyFont="1" applyFill="1" applyBorder="1" applyAlignment="1" applyProtection="1">
      <alignment horizontal="center"/>
    </xf>
    <xf numFmtId="0" fontId="9" fillId="0" borderId="33" xfId="0" applyFont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0" xfId="0" applyFont="1" applyFill="1" applyBorder="1" applyAlignment="1">
      <alignment horizontal="center"/>
    </xf>
    <xf numFmtId="0" fontId="9" fillId="0" borderId="0" xfId="0" applyFont="1" applyFill="1" applyBorder="1"/>
    <xf numFmtId="164" fontId="4" fillId="0" borderId="11" xfId="0" applyNumberFormat="1" applyFont="1" applyBorder="1"/>
    <xf numFmtId="164" fontId="4" fillId="0" borderId="2" xfId="0" applyNumberFormat="1" applyFont="1" applyBorder="1"/>
    <xf numFmtId="9" fontId="4" fillId="0" borderId="20" xfId="3" applyFont="1" applyBorder="1" applyAlignment="1">
      <alignment horizontal="center"/>
    </xf>
    <xf numFmtId="164" fontId="4" fillId="0" borderId="23" xfId="3" applyNumberFormat="1" applyFont="1" applyBorder="1" applyAlignment="1">
      <alignment horizontal="center"/>
    </xf>
    <xf numFmtId="9" fontId="4" fillId="0" borderId="3" xfId="3" applyFont="1" applyBorder="1" applyAlignment="1">
      <alignment horizontal="center"/>
    </xf>
    <xf numFmtId="0" fontId="9" fillId="0" borderId="33" xfId="0" applyFont="1" applyBorder="1" applyAlignment="1">
      <alignment horizontal="center" vertical="center" wrapText="1"/>
    </xf>
    <xf numFmtId="0" fontId="7" fillId="0" borderId="0" xfId="0" applyFont="1" applyBorder="1"/>
    <xf numFmtId="0" fontId="19" fillId="5" borderId="47" xfId="0" applyNumberFormat="1" applyFont="1" applyFill="1" applyBorder="1" applyAlignment="1" applyProtection="1">
      <alignment horizontal="center"/>
    </xf>
    <xf numFmtId="0" fontId="19" fillId="5" borderId="19" xfId="0" applyNumberFormat="1" applyFont="1" applyFill="1" applyBorder="1" applyAlignment="1" applyProtection="1">
      <alignment horizontal="center"/>
    </xf>
    <xf numFmtId="0" fontId="18" fillId="5" borderId="19" xfId="0" applyNumberFormat="1" applyFont="1" applyFill="1" applyBorder="1" applyAlignment="1" applyProtection="1">
      <alignment horizontal="center"/>
    </xf>
    <xf numFmtId="0" fontId="19" fillId="5" borderId="14" xfId="0" applyNumberFormat="1" applyFont="1" applyFill="1" applyBorder="1" applyAlignment="1" applyProtection="1">
      <alignment horizontal="center"/>
    </xf>
    <xf numFmtId="0" fontId="18" fillId="5" borderId="14" xfId="0" applyNumberFormat="1" applyFont="1" applyFill="1" applyBorder="1" applyAlignment="1" applyProtection="1">
      <alignment horizontal="center"/>
    </xf>
    <xf numFmtId="0" fontId="19" fillId="5" borderId="39" xfId="0" applyNumberFormat="1" applyFont="1" applyFill="1" applyBorder="1" applyAlignment="1" applyProtection="1">
      <alignment horizontal="center"/>
    </xf>
    <xf numFmtId="0" fontId="9" fillId="0" borderId="33" xfId="0" applyFont="1" applyBorder="1" applyAlignment="1">
      <alignment horizontal="center" vertical="center" wrapText="1"/>
    </xf>
    <xf numFmtId="0" fontId="9" fillId="6" borderId="33" xfId="0" applyFont="1" applyFill="1" applyBorder="1" applyAlignment="1">
      <alignment horizontal="left"/>
    </xf>
    <xf numFmtId="0" fontId="9" fillId="6" borderId="7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9" fillId="7" borderId="49" xfId="0" applyFont="1" applyFill="1" applyBorder="1" applyAlignment="1">
      <alignment horizontal="left"/>
    </xf>
    <xf numFmtId="164" fontId="4" fillId="8" borderId="1" xfId="2" applyNumberFormat="1" applyFont="1" applyFill="1" applyBorder="1" applyAlignment="1">
      <alignment horizontal="center" vertical="center"/>
    </xf>
    <xf numFmtId="0" fontId="9" fillId="7" borderId="4" xfId="0" applyFont="1" applyFill="1" applyBorder="1" applyAlignment="1">
      <alignment horizontal="center"/>
    </xf>
    <xf numFmtId="0" fontId="9" fillId="7" borderId="7" xfId="0" applyFont="1" applyFill="1" applyBorder="1" applyAlignment="1">
      <alignment horizontal="center"/>
    </xf>
    <xf numFmtId="0" fontId="11" fillId="7" borderId="33" xfId="0" applyFont="1" applyFill="1" applyBorder="1" applyAlignment="1">
      <alignment horizontal="left"/>
    </xf>
    <xf numFmtId="0" fontId="9" fillId="0" borderId="33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18" fillId="0" borderId="14" xfId="0" applyNumberFormat="1" applyFont="1" applyFill="1" applyBorder="1" applyAlignment="1" applyProtection="1">
      <alignment horizontal="center"/>
    </xf>
    <xf numFmtId="0" fontId="18" fillId="0" borderId="46" xfId="0" applyNumberFormat="1" applyFont="1" applyFill="1" applyBorder="1" applyAlignment="1" applyProtection="1">
      <alignment horizontal="center"/>
    </xf>
    <xf numFmtId="0" fontId="19" fillId="0" borderId="46" xfId="0" applyNumberFormat="1" applyFont="1" applyFill="1" applyBorder="1" applyAlignment="1" applyProtection="1">
      <alignment horizontal="center"/>
    </xf>
    <xf numFmtId="0" fontId="19" fillId="0" borderId="19" xfId="0" applyNumberFormat="1" applyFont="1" applyFill="1" applyBorder="1" applyAlignment="1" applyProtection="1">
      <alignment horizontal="center"/>
    </xf>
    <xf numFmtId="0" fontId="18" fillId="0" borderId="37" xfId="0" applyNumberFormat="1" applyFont="1" applyFill="1" applyBorder="1" applyAlignment="1" applyProtection="1">
      <alignment horizontal="center"/>
    </xf>
    <xf numFmtId="0" fontId="17" fillId="0" borderId="41" xfId="0" applyFont="1" applyFill="1" applyBorder="1" applyAlignment="1">
      <alignment horizontal="left"/>
    </xf>
    <xf numFmtId="164" fontId="4" fillId="4" borderId="13" xfId="0" applyNumberFormat="1" applyFont="1" applyFill="1" applyBorder="1"/>
    <xf numFmtId="164" fontId="4" fillId="4" borderId="18" xfId="0" applyNumberFormat="1" applyFont="1" applyFill="1" applyBorder="1"/>
    <xf numFmtId="164" fontId="4" fillId="4" borderId="3" xfId="0" applyNumberFormat="1" applyFont="1" applyFill="1" applyBorder="1"/>
    <xf numFmtId="164" fontId="0" fillId="7" borderId="50" xfId="0" applyNumberFormat="1" applyFill="1" applyBorder="1"/>
    <xf numFmtId="0" fontId="9" fillId="0" borderId="33" xfId="0" applyFont="1" applyBorder="1" applyAlignment="1">
      <alignment horizontal="center" vertical="center" wrapText="1"/>
    </xf>
    <xf numFmtId="0" fontId="9" fillId="0" borderId="51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52" xfId="0" applyFont="1" applyBorder="1" applyAlignment="1">
      <alignment horizontal="center" vertical="center" wrapText="1"/>
    </xf>
    <xf numFmtId="0" fontId="9" fillId="0" borderId="38" xfId="0" applyFont="1" applyFill="1" applyBorder="1" applyAlignment="1">
      <alignment horizontal="center" vertical="center" wrapText="1"/>
    </xf>
    <xf numFmtId="164" fontId="0" fillId="7" borderId="23" xfId="0" applyNumberFormat="1" applyFill="1" applyBorder="1"/>
    <xf numFmtId="14" fontId="0" fillId="0" borderId="0" xfId="0" applyNumberFormat="1"/>
    <xf numFmtId="165" fontId="0" fillId="0" borderId="0" xfId="0" applyNumberFormat="1"/>
    <xf numFmtId="0" fontId="4" fillId="9" borderId="0" xfId="0" applyFont="1" applyFill="1"/>
    <xf numFmtId="17" fontId="11" fillId="0" borderId="8" xfId="0" applyNumberFormat="1" applyFont="1" applyBorder="1" applyAlignment="1">
      <alignment horizontal="left" vertical="center"/>
    </xf>
    <xf numFmtId="164" fontId="3" fillId="8" borderId="1" xfId="2" applyNumberFormat="1" applyFont="1" applyFill="1" applyBorder="1" applyAlignment="1">
      <alignment horizontal="center" vertical="center"/>
    </xf>
    <xf numFmtId="164" fontId="4" fillId="8" borderId="8" xfId="0" applyNumberFormat="1" applyFont="1" applyFill="1" applyBorder="1"/>
    <xf numFmtId="0" fontId="9" fillId="3" borderId="38" xfId="0" applyFont="1" applyFill="1" applyBorder="1" applyAlignment="1">
      <alignment horizontal="center" vertical="center" wrapText="1"/>
    </xf>
    <xf numFmtId="0" fontId="9" fillId="3" borderId="39" xfId="0" applyFont="1" applyFill="1" applyBorder="1" applyAlignment="1">
      <alignment horizontal="center" vertical="center" wrapText="1"/>
    </xf>
    <xf numFmtId="0" fontId="9" fillId="0" borderId="33" xfId="0" applyFont="1" applyBorder="1" applyAlignment="1">
      <alignment horizontal="center" vertical="center" wrapText="1"/>
    </xf>
    <xf numFmtId="0" fontId="9" fillId="0" borderId="40" xfId="0" applyFont="1" applyBorder="1" applyAlignment="1">
      <alignment horizontal="center" vertical="center" wrapText="1"/>
    </xf>
    <xf numFmtId="17" fontId="11" fillId="0" borderId="33" xfId="0" applyNumberFormat="1" applyFont="1" applyBorder="1" applyAlignment="1">
      <alignment horizontal="left" vertical="center" wrapText="1"/>
    </xf>
    <xf numFmtId="17" fontId="11" fillId="0" borderId="7" xfId="0" applyNumberFormat="1" applyFont="1" applyBorder="1" applyAlignment="1">
      <alignment horizontal="left" vertical="center" wrapText="1"/>
    </xf>
    <xf numFmtId="17" fontId="11" fillId="0" borderId="36" xfId="0" applyNumberFormat="1" applyFont="1" applyBorder="1" applyAlignment="1">
      <alignment horizontal="left" vertical="center" wrapText="1"/>
    </xf>
    <xf numFmtId="17" fontId="11" fillId="0" borderId="41" xfId="0" applyNumberFormat="1" applyFont="1" applyBorder="1" applyAlignment="1">
      <alignment horizontal="left" vertical="center"/>
    </xf>
    <xf numFmtId="17" fontId="11" fillId="0" borderId="42" xfId="0" applyNumberFormat="1" applyFont="1" applyBorder="1" applyAlignment="1">
      <alignment horizontal="left" vertical="center"/>
    </xf>
    <xf numFmtId="17" fontId="11" fillId="0" borderId="43" xfId="0" applyNumberFormat="1" applyFont="1" applyBorder="1" applyAlignment="1">
      <alignment horizontal="left" vertical="center"/>
    </xf>
    <xf numFmtId="17" fontId="11" fillId="0" borderId="44" xfId="0" applyNumberFormat="1" applyFont="1" applyBorder="1" applyAlignment="1">
      <alignment horizontal="left" vertical="center"/>
    </xf>
    <xf numFmtId="17" fontId="11" fillId="0" borderId="45" xfId="0" applyNumberFormat="1" applyFont="1" applyBorder="1" applyAlignment="1">
      <alignment horizontal="left" vertical="center"/>
    </xf>
    <xf numFmtId="0" fontId="9" fillId="2" borderId="33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center" vertical="center" wrapText="1"/>
    </xf>
    <xf numFmtId="0" fontId="9" fillId="2" borderId="40" xfId="0" applyFont="1" applyFill="1" applyBorder="1" applyAlignment="1">
      <alignment horizontal="center" vertical="center" wrapText="1"/>
    </xf>
    <xf numFmtId="0" fontId="9" fillId="2" borderId="38" xfId="0" applyFont="1" applyFill="1" applyBorder="1" applyAlignment="1">
      <alignment horizontal="center" vertical="center" wrapText="1"/>
    </xf>
    <xf numFmtId="0" fontId="9" fillId="2" borderId="3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2" borderId="3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0" xfId="0" applyFont="1" applyFill="1" applyBorder="1" applyAlignment="1">
      <alignment horizontal="center"/>
    </xf>
  </cellXfs>
  <cellStyles count="4">
    <cellStyle name="Čárka" xfId="1" builtinId="3"/>
    <cellStyle name="Měna" xfId="2" builtinId="4"/>
    <cellStyle name="Normální" xfId="0" builtinId="0"/>
    <cellStyle name="Procenta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6.xml"/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comments" Target="../comments7.xml"/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comments" Target="../comments8.xml"/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comments" Target="../comments9.xml"/><Relationship Id="rId2" Type="http://schemas.openxmlformats.org/officeDocument/2006/relationships/vmlDrawing" Target="../drawings/vmlDrawing9.v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8"/>
  <sheetViews>
    <sheetView zoomScale="85" zoomScaleNormal="85" workbookViewId="0">
      <selection activeCell="K12" sqref="K12"/>
    </sheetView>
  </sheetViews>
  <sheetFormatPr defaultRowHeight="15" x14ac:dyDescent="0.25"/>
  <cols>
    <col min="1" max="1" width="29.5703125" customWidth="1"/>
    <col min="2" max="2" width="14" style="2" customWidth="1"/>
    <col min="3" max="3" width="6.140625" style="2" customWidth="1"/>
    <col min="4" max="5" width="15" customWidth="1"/>
    <col min="6" max="6" width="16.28515625" customWidth="1"/>
    <col min="7" max="7" width="18.28515625" customWidth="1"/>
    <col min="8" max="8" width="16.85546875" customWidth="1"/>
    <col min="9" max="9" width="5.42578125" customWidth="1"/>
    <col min="10" max="12" width="14.42578125" customWidth="1"/>
    <col min="13" max="14" width="15.7109375" customWidth="1"/>
  </cols>
  <sheetData>
    <row r="1" spans="1:8" ht="18.75" x14ac:dyDescent="0.3">
      <c r="A1" s="1" t="s">
        <v>45</v>
      </c>
    </row>
    <row r="2" spans="1:8" ht="15.75" x14ac:dyDescent="0.25">
      <c r="A2" s="3" t="s">
        <v>44</v>
      </c>
    </row>
    <row r="3" spans="1:8" ht="15.75" x14ac:dyDescent="0.25">
      <c r="A3" s="4" t="s">
        <v>0</v>
      </c>
    </row>
    <row r="4" spans="1:8" x14ac:dyDescent="0.25">
      <c r="A4" s="5" t="s">
        <v>40</v>
      </c>
    </row>
    <row r="5" spans="1:8" ht="15.75" thickBot="1" x14ac:dyDescent="0.3">
      <c r="A5" s="5"/>
    </row>
    <row r="6" spans="1:8" ht="16.5" thickBot="1" x14ac:dyDescent="0.3">
      <c r="A6" s="198" t="s">
        <v>1</v>
      </c>
      <c r="B6" s="199"/>
      <c r="C6" s="200"/>
      <c r="D6" s="6">
        <f>5400000-70000</f>
        <v>5330000</v>
      </c>
    </row>
    <row r="7" spans="1:8" ht="15.75" x14ac:dyDescent="0.25">
      <c r="A7" s="201" t="s">
        <v>2</v>
      </c>
      <c r="B7" s="202"/>
      <c r="C7" s="203"/>
      <c r="D7" s="7">
        <v>230000</v>
      </c>
    </row>
    <row r="8" spans="1:8" ht="16.5" thickBot="1" x14ac:dyDescent="0.3">
      <c r="A8" s="204" t="s">
        <v>3</v>
      </c>
      <c r="B8" s="205"/>
      <c r="C8" s="205"/>
      <c r="D8" s="8">
        <f>D6-D7</f>
        <v>5100000</v>
      </c>
    </row>
    <row r="9" spans="1:8" s="11" customFormat="1" ht="16.5" thickBot="1" x14ac:dyDescent="0.3">
      <c r="A9" s="9"/>
      <c r="B9" s="10"/>
      <c r="C9" s="10"/>
      <c r="E9" s="12"/>
      <c r="F9" s="13"/>
    </row>
    <row r="10" spans="1:8" s="9" customFormat="1" ht="16.5" thickBot="1" x14ac:dyDescent="0.3">
      <c r="B10" s="14"/>
      <c r="C10" s="15"/>
      <c r="D10" s="206" t="s">
        <v>41</v>
      </c>
      <c r="E10" s="207"/>
      <c r="F10" s="208"/>
      <c r="G10" s="209" t="s">
        <v>42</v>
      </c>
      <c r="H10" s="194" t="s">
        <v>43</v>
      </c>
    </row>
    <row r="11" spans="1:8" s="20" customFormat="1" ht="16.5" thickBot="1" x14ac:dyDescent="0.3">
      <c r="A11" s="196" t="s">
        <v>39</v>
      </c>
      <c r="B11" s="197"/>
      <c r="C11" s="16"/>
      <c r="D11" s="17" t="s">
        <v>4</v>
      </c>
      <c r="E11" s="18" t="s">
        <v>5</v>
      </c>
      <c r="F11" s="19" t="s">
        <v>6</v>
      </c>
      <c r="G11" s="210"/>
      <c r="H11" s="195"/>
    </row>
    <row r="12" spans="1:8" ht="15.75" x14ac:dyDescent="0.25">
      <c r="A12" s="21" t="s">
        <v>7</v>
      </c>
      <c r="B12" s="22">
        <v>58</v>
      </c>
      <c r="D12" s="23">
        <f t="shared" ref="D12:D36" si="0">$D$46/2</f>
        <v>40800</v>
      </c>
      <c r="E12" s="24">
        <f>B12*E46/2</f>
        <v>85491.329479768785</v>
      </c>
      <c r="F12" s="25">
        <f t="shared" ref="F12:F41" si="1">(D12+E12)</f>
        <v>126291.32947976878</v>
      </c>
      <c r="G12" s="26">
        <f t="shared" ref="G12:G41" si="2">B12*$G$46/2</f>
        <v>85491.3294797688</v>
      </c>
      <c r="H12" s="27">
        <f t="shared" ref="H12:H41" si="3">G12+F12</f>
        <v>211782.65895953757</v>
      </c>
    </row>
    <row r="13" spans="1:8" ht="15.75" x14ac:dyDescent="0.25">
      <c r="A13" s="35" t="s">
        <v>12</v>
      </c>
      <c r="B13" s="29">
        <v>38</v>
      </c>
      <c r="D13" s="30">
        <f t="shared" si="0"/>
        <v>40800</v>
      </c>
      <c r="E13" s="31">
        <f t="shared" ref="E13:E41" si="4">B13*$E$46/2</f>
        <v>56011.560693641615</v>
      </c>
      <c r="F13" s="32">
        <f t="shared" si="1"/>
        <v>96811.560693641615</v>
      </c>
      <c r="G13" s="33">
        <f t="shared" si="2"/>
        <v>56011.56069364163</v>
      </c>
      <c r="H13" s="34">
        <f t="shared" si="3"/>
        <v>152823.12138728326</v>
      </c>
    </row>
    <row r="14" spans="1:8" ht="15.75" x14ac:dyDescent="0.25">
      <c r="A14" s="28" t="s">
        <v>8</v>
      </c>
      <c r="B14" s="29">
        <v>38</v>
      </c>
      <c r="D14" s="30">
        <f t="shared" si="0"/>
        <v>40800</v>
      </c>
      <c r="E14" s="31">
        <f t="shared" si="4"/>
        <v>56011.560693641615</v>
      </c>
      <c r="F14" s="32">
        <f t="shared" si="1"/>
        <v>96811.560693641615</v>
      </c>
      <c r="G14" s="33">
        <f t="shared" si="2"/>
        <v>56011.56069364163</v>
      </c>
      <c r="H14" s="34">
        <f t="shared" si="3"/>
        <v>152823.12138728326</v>
      </c>
    </row>
    <row r="15" spans="1:8" ht="15.75" x14ac:dyDescent="0.25">
      <c r="A15" s="28" t="s">
        <v>11</v>
      </c>
      <c r="B15" s="29">
        <v>34</v>
      </c>
      <c r="D15" s="30">
        <f t="shared" si="0"/>
        <v>40800</v>
      </c>
      <c r="E15" s="31">
        <f t="shared" si="4"/>
        <v>50115.606936416181</v>
      </c>
      <c r="F15" s="32">
        <f t="shared" si="1"/>
        <v>90915.606936416181</v>
      </c>
      <c r="G15" s="33">
        <f t="shared" si="2"/>
        <v>50115.606936416196</v>
      </c>
      <c r="H15" s="34">
        <f t="shared" si="3"/>
        <v>141031.21387283236</v>
      </c>
    </row>
    <row r="16" spans="1:8" ht="15.75" x14ac:dyDescent="0.25">
      <c r="A16" s="35" t="s">
        <v>14</v>
      </c>
      <c r="B16" s="29">
        <v>25</v>
      </c>
      <c r="D16" s="30">
        <f t="shared" si="0"/>
        <v>40800</v>
      </c>
      <c r="E16" s="31">
        <f t="shared" si="4"/>
        <v>36849.710982658959</v>
      </c>
      <c r="F16" s="32">
        <f t="shared" si="1"/>
        <v>77649.710982658959</v>
      </c>
      <c r="G16" s="33">
        <f t="shared" si="2"/>
        <v>36849.710982658966</v>
      </c>
      <c r="H16" s="34">
        <f t="shared" si="3"/>
        <v>114499.42196531792</v>
      </c>
    </row>
    <row r="17" spans="1:8" ht="15.75" x14ac:dyDescent="0.25">
      <c r="A17" s="35" t="s">
        <v>10</v>
      </c>
      <c r="B17" s="29">
        <v>23</v>
      </c>
      <c r="D17" s="30">
        <f t="shared" si="0"/>
        <v>40800</v>
      </c>
      <c r="E17" s="31">
        <f t="shared" si="4"/>
        <v>33901.734104046242</v>
      </c>
      <c r="F17" s="32">
        <f t="shared" si="1"/>
        <v>74701.734104046249</v>
      </c>
      <c r="G17" s="33">
        <f t="shared" si="2"/>
        <v>33901.734104046249</v>
      </c>
      <c r="H17" s="34">
        <f t="shared" si="3"/>
        <v>108603.4682080925</v>
      </c>
    </row>
    <row r="18" spans="1:8" ht="15.75" x14ac:dyDescent="0.25">
      <c r="A18" s="28" t="s">
        <v>9</v>
      </c>
      <c r="B18" s="29">
        <v>22</v>
      </c>
      <c r="D18" s="30">
        <f t="shared" si="0"/>
        <v>40800</v>
      </c>
      <c r="E18" s="31">
        <f t="shared" si="4"/>
        <v>32427.745664739883</v>
      </c>
      <c r="F18" s="32">
        <f t="shared" si="1"/>
        <v>73227.745664739879</v>
      </c>
      <c r="G18" s="33">
        <f t="shared" si="2"/>
        <v>32427.74566473989</v>
      </c>
      <c r="H18" s="34">
        <f t="shared" si="3"/>
        <v>105655.49132947977</v>
      </c>
    </row>
    <row r="19" spans="1:8" ht="15.75" x14ac:dyDescent="0.25">
      <c r="A19" s="28" t="s">
        <v>13</v>
      </c>
      <c r="B19" s="29">
        <v>22</v>
      </c>
      <c r="D19" s="30">
        <f t="shared" si="0"/>
        <v>40800</v>
      </c>
      <c r="E19" s="31">
        <f t="shared" si="4"/>
        <v>32427.745664739883</v>
      </c>
      <c r="F19" s="32">
        <f t="shared" si="1"/>
        <v>73227.745664739879</v>
      </c>
      <c r="G19" s="33">
        <f t="shared" si="2"/>
        <v>32427.74566473989</v>
      </c>
      <c r="H19" s="34">
        <f t="shared" si="3"/>
        <v>105655.49132947977</v>
      </c>
    </row>
    <row r="20" spans="1:8" ht="15.75" x14ac:dyDescent="0.25">
      <c r="A20" s="35" t="s">
        <v>17</v>
      </c>
      <c r="B20" s="29">
        <v>20</v>
      </c>
      <c r="D20" s="30">
        <f t="shared" si="0"/>
        <v>40800</v>
      </c>
      <c r="E20" s="31">
        <f t="shared" si="4"/>
        <v>29479.768786127166</v>
      </c>
      <c r="F20" s="32">
        <f t="shared" si="1"/>
        <v>70279.76878612717</v>
      </c>
      <c r="G20" s="33">
        <f t="shared" si="2"/>
        <v>29479.768786127173</v>
      </c>
      <c r="H20" s="34">
        <f t="shared" si="3"/>
        <v>99759.537572254339</v>
      </c>
    </row>
    <row r="21" spans="1:8" ht="15.75" x14ac:dyDescent="0.25">
      <c r="A21" s="28" t="s">
        <v>21</v>
      </c>
      <c r="B21" s="29">
        <v>19</v>
      </c>
      <c r="D21" s="30">
        <f t="shared" si="0"/>
        <v>40800</v>
      </c>
      <c r="E21" s="31">
        <f t="shared" si="4"/>
        <v>28005.780346820808</v>
      </c>
      <c r="F21" s="32">
        <f t="shared" si="1"/>
        <v>68805.7803468208</v>
      </c>
      <c r="G21" s="33">
        <f t="shared" si="2"/>
        <v>28005.780346820815</v>
      </c>
      <c r="H21" s="34">
        <f t="shared" si="3"/>
        <v>96811.560693641615</v>
      </c>
    </row>
    <row r="22" spans="1:8" ht="15.75" x14ac:dyDescent="0.25">
      <c r="A22" s="28" t="s">
        <v>15</v>
      </c>
      <c r="B22" s="29">
        <v>18</v>
      </c>
      <c r="D22" s="30">
        <f t="shared" si="0"/>
        <v>40800</v>
      </c>
      <c r="E22" s="31">
        <f t="shared" si="4"/>
        <v>26531.791907514449</v>
      </c>
      <c r="F22" s="32">
        <f t="shared" si="1"/>
        <v>67331.791907514445</v>
      </c>
      <c r="G22" s="33">
        <f t="shared" si="2"/>
        <v>26531.791907514456</v>
      </c>
      <c r="H22" s="34">
        <f t="shared" si="3"/>
        <v>93863.583815028906</v>
      </c>
    </row>
    <row r="23" spans="1:8" ht="15.75" x14ac:dyDescent="0.25">
      <c r="A23" s="35" t="s">
        <v>27</v>
      </c>
      <c r="B23" s="29">
        <v>18</v>
      </c>
      <c r="D23" s="30">
        <f t="shared" si="0"/>
        <v>40800</v>
      </c>
      <c r="E23" s="31">
        <f t="shared" si="4"/>
        <v>26531.791907514449</v>
      </c>
      <c r="F23" s="32">
        <f t="shared" si="1"/>
        <v>67331.791907514445</v>
      </c>
      <c r="G23" s="33">
        <f t="shared" si="2"/>
        <v>26531.791907514456</v>
      </c>
      <c r="H23" s="34">
        <f t="shared" si="3"/>
        <v>93863.583815028906</v>
      </c>
    </row>
    <row r="24" spans="1:8" ht="15.75" x14ac:dyDescent="0.25">
      <c r="A24" s="28" t="s">
        <v>20</v>
      </c>
      <c r="B24" s="29">
        <v>17</v>
      </c>
      <c r="D24" s="30">
        <f t="shared" si="0"/>
        <v>40800</v>
      </c>
      <c r="E24" s="31">
        <f t="shared" si="4"/>
        <v>25057.803468208091</v>
      </c>
      <c r="F24" s="32">
        <f t="shared" si="1"/>
        <v>65857.803468208091</v>
      </c>
      <c r="G24" s="33">
        <f t="shared" si="2"/>
        <v>25057.803468208098</v>
      </c>
      <c r="H24" s="34">
        <f t="shared" si="3"/>
        <v>90915.606936416181</v>
      </c>
    </row>
    <row r="25" spans="1:8" ht="15.75" x14ac:dyDescent="0.25">
      <c r="A25" s="35" t="s">
        <v>18</v>
      </c>
      <c r="B25" s="29">
        <v>16</v>
      </c>
      <c r="D25" s="30">
        <f t="shared" si="0"/>
        <v>40800</v>
      </c>
      <c r="E25" s="31">
        <f t="shared" si="4"/>
        <v>23583.815028901732</v>
      </c>
      <c r="F25" s="32">
        <f t="shared" si="1"/>
        <v>64383.815028901736</v>
      </c>
      <c r="G25" s="33">
        <f t="shared" si="2"/>
        <v>23583.815028901739</v>
      </c>
      <c r="H25" s="34">
        <f t="shared" si="3"/>
        <v>87967.630057803472</v>
      </c>
    </row>
    <row r="26" spans="1:8" ht="15.75" x14ac:dyDescent="0.25">
      <c r="A26" s="28" t="s">
        <v>25</v>
      </c>
      <c r="B26" s="29">
        <v>15</v>
      </c>
      <c r="D26" s="30">
        <f t="shared" si="0"/>
        <v>40800</v>
      </c>
      <c r="E26" s="31">
        <f t="shared" si="4"/>
        <v>22109.826589595374</v>
      </c>
      <c r="F26" s="32">
        <f t="shared" si="1"/>
        <v>62909.826589595374</v>
      </c>
      <c r="G26" s="33">
        <f t="shared" si="2"/>
        <v>22109.826589595381</v>
      </c>
      <c r="H26" s="34">
        <f t="shared" si="3"/>
        <v>85019.653179190762</v>
      </c>
    </row>
    <row r="27" spans="1:8" ht="15.75" x14ac:dyDescent="0.25">
      <c r="A27" s="28" t="s">
        <v>28</v>
      </c>
      <c r="B27" s="29">
        <v>15</v>
      </c>
      <c r="D27" s="30">
        <f t="shared" si="0"/>
        <v>40800</v>
      </c>
      <c r="E27" s="31">
        <f t="shared" si="4"/>
        <v>22109.826589595374</v>
      </c>
      <c r="F27" s="32">
        <f t="shared" si="1"/>
        <v>62909.826589595374</v>
      </c>
      <c r="G27" s="33">
        <f t="shared" si="2"/>
        <v>22109.826589595381</v>
      </c>
      <c r="H27" s="34">
        <f t="shared" si="3"/>
        <v>85019.653179190762</v>
      </c>
    </row>
    <row r="28" spans="1:8" ht="15.75" x14ac:dyDescent="0.25">
      <c r="A28" s="35" t="s">
        <v>24</v>
      </c>
      <c r="B28" s="29">
        <v>14</v>
      </c>
      <c r="D28" s="30">
        <f t="shared" si="0"/>
        <v>40800</v>
      </c>
      <c r="E28" s="31">
        <f t="shared" si="4"/>
        <v>20635.838150289015</v>
      </c>
      <c r="F28" s="32">
        <f t="shared" si="1"/>
        <v>61435.838150289012</v>
      </c>
      <c r="G28" s="33">
        <f t="shared" si="2"/>
        <v>20635.838150289022</v>
      </c>
      <c r="H28" s="34">
        <f t="shared" si="3"/>
        <v>82071.676300578038</v>
      </c>
    </row>
    <row r="29" spans="1:8" ht="15.75" x14ac:dyDescent="0.25">
      <c r="A29" s="28" t="s">
        <v>23</v>
      </c>
      <c r="B29" s="29">
        <v>14</v>
      </c>
      <c r="D29" s="30">
        <f t="shared" si="0"/>
        <v>40800</v>
      </c>
      <c r="E29" s="31">
        <f t="shared" si="4"/>
        <v>20635.838150289015</v>
      </c>
      <c r="F29" s="32">
        <f t="shared" si="1"/>
        <v>61435.838150289012</v>
      </c>
      <c r="G29" s="33">
        <f t="shared" si="2"/>
        <v>20635.838150289022</v>
      </c>
      <c r="H29" s="34">
        <f t="shared" si="3"/>
        <v>82071.676300578038</v>
      </c>
    </row>
    <row r="30" spans="1:8" ht="15.75" x14ac:dyDescent="0.25">
      <c r="A30" s="71" t="s">
        <v>16</v>
      </c>
      <c r="B30" s="72">
        <v>13</v>
      </c>
      <c r="D30" s="30">
        <f t="shared" si="0"/>
        <v>40800</v>
      </c>
      <c r="E30" s="31">
        <f t="shared" si="4"/>
        <v>19161.849710982657</v>
      </c>
      <c r="F30" s="32">
        <f t="shared" si="1"/>
        <v>59961.849710982657</v>
      </c>
      <c r="G30" s="33">
        <f t="shared" si="2"/>
        <v>19161.849710982664</v>
      </c>
      <c r="H30" s="34">
        <f t="shared" si="3"/>
        <v>79123.699421965313</v>
      </c>
    </row>
    <row r="31" spans="1:8" ht="15.75" x14ac:dyDescent="0.25">
      <c r="A31" s="28" t="s">
        <v>19</v>
      </c>
      <c r="B31" s="29">
        <v>12</v>
      </c>
      <c r="D31" s="38">
        <f t="shared" si="0"/>
        <v>40800</v>
      </c>
      <c r="E31" s="39">
        <f t="shared" si="4"/>
        <v>17687.861271676298</v>
      </c>
      <c r="F31" s="40">
        <f t="shared" si="1"/>
        <v>58487.861271676302</v>
      </c>
      <c r="G31" s="33">
        <f t="shared" si="2"/>
        <v>17687.861271676305</v>
      </c>
      <c r="H31" s="27">
        <f t="shared" si="3"/>
        <v>76175.722543352604</v>
      </c>
    </row>
    <row r="32" spans="1:8" ht="15.75" x14ac:dyDescent="0.25">
      <c r="A32" s="28" t="s">
        <v>22</v>
      </c>
      <c r="B32" s="29">
        <v>10</v>
      </c>
      <c r="D32" s="30">
        <f t="shared" si="0"/>
        <v>40800</v>
      </c>
      <c r="E32" s="31">
        <f t="shared" si="4"/>
        <v>14739.884393063583</v>
      </c>
      <c r="F32" s="32">
        <f t="shared" si="1"/>
        <v>55539.884393063585</v>
      </c>
      <c r="G32" s="33">
        <f t="shared" si="2"/>
        <v>14739.884393063587</v>
      </c>
      <c r="H32" s="34">
        <f t="shared" si="3"/>
        <v>70279.76878612717</v>
      </c>
    </row>
    <row r="33" spans="1:14" ht="15.75" x14ac:dyDescent="0.25">
      <c r="A33" s="28" t="s">
        <v>33</v>
      </c>
      <c r="B33" s="29">
        <v>10</v>
      </c>
      <c r="D33" s="30">
        <f t="shared" si="0"/>
        <v>40800</v>
      </c>
      <c r="E33" s="31">
        <f t="shared" si="4"/>
        <v>14739.884393063583</v>
      </c>
      <c r="F33" s="32">
        <f t="shared" si="1"/>
        <v>55539.884393063585</v>
      </c>
      <c r="G33" s="33">
        <f t="shared" si="2"/>
        <v>14739.884393063587</v>
      </c>
      <c r="H33" s="34">
        <f t="shared" si="3"/>
        <v>70279.76878612717</v>
      </c>
    </row>
    <row r="34" spans="1:14" ht="15.75" x14ac:dyDescent="0.25">
      <c r="A34" s="28" t="s">
        <v>34</v>
      </c>
      <c r="B34" s="29">
        <v>9</v>
      </c>
      <c r="D34" s="30">
        <f t="shared" si="0"/>
        <v>40800</v>
      </c>
      <c r="E34" s="31">
        <f t="shared" si="4"/>
        <v>13265.895953757225</v>
      </c>
      <c r="F34" s="32">
        <f t="shared" si="1"/>
        <v>54065.895953757223</v>
      </c>
      <c r="G34" s="33">
        <f t="shared" si="2"/>
        <v>13265.895953757228</v>
      </c>
      <c r="H34" s="34">
        <f t="shared" si="3"/>
        <v>67331.791907514445</v>
      </c>
    </row>
    <row r="35" spans="1:14" ht="15.75" x14ac:dyDescent="0.25">
      <c r="A35" s="28" t="s">
        <v>26</v>
      </c>
      <c r="B35" s="29">
        <v>8</v>
      </c>
      <c r="D35" s="30">
        <f t="shared" si="0"/>
        <v>40800</v>
      </c>
      <c r="E35" s="31">
        <f t="shared" si="4"/>
        <v>11791.907514450866</v>
      </c>
      <c r="F35" s="32">
        <f t="shared" si="1"/>
        <v>52591.907514450868</v>
      </c>
      <c r="G35" s="33">
        <f t="shared" si="2"/>
        <v>11791.90751445087</v>
      </c>
      <c r="H35" s="34">
        <f t="shared" si="3"/>
        <v>64383.815028901736</v>
      </c>
    </row>
    <row r="36" spans="1:14" ht="16.5" thickBot="1" x14ac:dyDescent="0.3">
      <c r="A36" s="85" t="s">
        <v>38</v>
      </c>
      <c r="B36" s="87">
        <v>8</v>
      </c>
      <c r="C36" s="2">
        <f>COUNT(B10:B36)</f>
        <v>25</v>
      </c>
      <c r="D36" s="49">
        <f t="shared" si="0"/>
        <v>40800</v>
      </c>
      <c r="E36" s="50">
        <f t="shared" si="4"/>
        <v>11791.907514450866</v>
      </c>
      <c r="F36" s="51">
        <f t="shared" si="1"/>
        <v>52591.907514450868</v>
      </c>
      <c r="G36" s="52">
        <f t="shared" si="2"/>
        <v>11791.90751445087</v>
      </c>
      <c r="H36" s="53">
        <f t="shared" si="3"/>
        <v>64383.815028901736</v>
      </c>
    </row>
    <row r="37" spans="1:14" ht="15.75" x14ac:dyDescent="0.25">
      <c r="A37" s="86" t="s">
        <v>35</v>
      </c>
      <c r="B37" s="88">
        <v>7</v>
      </c>
      <c r="D37" s="38"/>
      <c r="E37" s="39">
        <f t="shared" si="4"/>
        <v>10317.919075144508</v>
      </c>
      <c r="F37" s="40">
        <f t="shared" si="1"/>
        <v>10317.919075144508</v>
      </c>
      <c r="G37" s="26">
        <f t="shared" si="2"/>
        <v>10317.919075144511</v>
      </c>
      <c r="H37" s="27">
        <f t="shared" si="3"/>
        <v>20635.838150289019</v>
      </c>
    </row>
    <row r="38" spans="1:14" ht="15.75" x14ac:dyDescent="0.25">
      <c r="A38" s="41" t="s">
        <v>29</v>
      </c>
      <c r="B38" s="42">
        <v>5</v>
      </c>
      <c r="C38" s="43"/>
      <c r="D38" s="44"/>
      <c r="E38" s="45">
        <f t="shared" si="4"/>
        <v>7369.9421965317915</v>
      </c>
      <c r="F38" s="46">
        <f t="shared" si="1"/>
        <v>7369.9421965317915</v>
      </c>
      <c r="G38" s="47">
        <f t="shared" si="2"/>
        <v>7369.9421965317933</v>
      </c>
      <c r="H38" s="48">
        <f t="shared" si="3"/>
        <v>14739.884393063585</v>
      </c>
    </row>
    <row r="39" spans="1:14" ht="15.75" x14ac:dyDescent="0.25">
      <c r="A39" s="28" t="s">
        <v>32</v>
      </c>
      <c r="B39" s="29">
        <v>4</v>
      </c>
      <c r="D39" s="73"/>
      <c r="E39" s="74">
        <f t="shared" si="4"/>
        <v>5895.953757225433</v>
      </c>
      <c r="F39" s="75">
        <f t="shared" si="1"/>
        <v>5895.953757225433</v>
      </c>
      <c r="G39" s="76">
        <f t="shared" si="2"/>
        <v>5895.9537572254349</v>
      </c>
      <c r="H39" s="77">
        <f t="shared" si="3"/>
        <v>11791.907514450868</v>
      </c>
    </row>
    <row r="40" spans="1:14" ht="15.75" x14ac:dyDescent="0.25">
      <c r="A40" s="78" t="s">
        <v>30</v>
      </c>
      <c r="B40" s="79">
        <v>4</v>
      </c>
      <c r="C40" s="43"/>
      <c r="D40" s="80"/>
      <c r="E40" s="81">
        <f t="shared" si="4"/>
        <v>5895.953757225433</v>
      </c>
      <c r="F40" s="82">
        <f t="shared" si="1"/>
        <v>5895.953757225433</v>
      </c>
      <c r="G40" s="83">
        <f t="shared" si="2"/>
        <v>5895.9537572254349</v>
      </c>
      <c r="H40" s="84">
        <f t="shared" si="3"/>
        <v>11791.907514450868</v>
      </c>
    </row>
    <row r="41" spans="1:14" ht="16.5" thickBot="1" x14ac:dyDescent="0.3">
      <c r="A41" s="36" t="s">
        <v>31</v>
      </c>
      <c r="B41" s="37">
        <v>3</v>
      </c>
      <c r="D41" s="49"/>
      <c r="E41" s="50">
        <f t="shared" si="4"/>
        <v>4421.9653179190746</v>
      </c>
      <c r="F41" s="51">
        <f t="shared" si="1"/>
        <v>4421.9653179190746</v>
      </c>
      <c r="G41" s="52">
        <f t="shared" si="2"/>
        <v>4421.9653179190764</v>
      </c>
      <c r="H41" s="53">
        <f t="shared" si="3"/>
        <v>8843.9306358381509</v>
      </c>
    </row>
    <row r="42" spans="1:14" ht="15.75" x14ac:dyDescent="0.25">
      <c r="A42" s="54" t="s">
        <v>36</v>
      </c>
      <c r="B42" s="55">
        <f>SUM(B12:B41)</f>
        <v>519</v>
      </c>
      <c r="C42" s="56">
        <f>SUM(C30:C41)</f>
        <v>25</v>
      </c>
      <c r="D42" s="57">
        <f>SUM(D12:D41)</f>
        <v>1020000</v>
      </c>
      <c r="E42" s="57">
        <f>SUM(E12:E41)</f>
        <v>764999.99999999977</v>
      </c>
      <c r="F42" s="58">
        <f>SUM(F12:F41)</f>
        <v>1784999.9999999998</v>
      </c>
      <c r="G42" s="58">
        <f>SUM(G12:G41)</f>
        <v>765000</v>
      </c>
      <c r="H42" s="58">
        <f>SUM(H12:H41)</f>
        <v>2550000.0000000005</v>
      </c>
    </row>
    <row r="43" spans="1:14" ht="15.75" x14ac:dyDescent="0.25">
      <c r="A43" s="59"/>
      <c r="B43" s="60"/>
      <c r="D43" s="57"/>
      <c r="E43" s="57"/>
      <c r="F43" s="57"/>
      <c r="G43" s="57"/>
      <c r="H43" s="57"/>
    </row>
    <row r="44" spans="1:14" ht="18.75" customHeight="1" x14ac:dyDescent="0.25">
      <c r="A44" s="61" t="s">
        <v>37</v>
      </c>
      <c r="B44" s="62">
        <v>0.7</v>
      </c>
      <c r="D44" s="63">
        <v>0.4</v>
      </c>
      <c r="E44" s="63">
        <f>F44-D44</f>
        <v>0.29999999999999993</v>
      </c>
      <c r="F44" s="63">
        <f>B44</f>
        <v>0.7</v>
      </c>
      <c r="G44" s="64">
        <f>1-F44</f>
        <v>0.30000000000000004</v>
      </c>
      <c r="H44" s="63">
        <f>H45/H45</f>
        <v>1</v>
      </c>
    </row>
    <row r="45" spans="1:14" ht="13.5" hidden="1" customHeight="1" x14ac:dyDescent="0.25">
      <c r="D45" s="65">
        <f>H45*D44</f>
        <v>2040000</v>
      </c>
      <c r="E45" s="65">
        <f>H45*E44</f>
        <v>1529999.9999999998</v>
      </c>
      <c r="F45" s="65">
        <f>H45*F44</f>
        <v>3570000</v>
      </c>
      <c r="G45" s="65">
        <f>H45*G44</f>
        <v>1530000.0000000002</v>
      </c>
      <c r="H45" s="66">
        <f>D8</f>
        <v>5100000</v>
      </c>
      <c r="J45" s="65" t="e">
        <f>#REF!*#REF!</f>
        <v>#REF!</v>
      </c>
      <c r="K45" s="65" t="e">
        <f>#REF!*#REF!</f>
        <v>#REF!</v>
      </c>
      <c r="L45" s="67"/>
      <c r="M45" s="65"/>
      <c r="N45" s="66" t="e">
        <f>#REF!</f>
        <v>#REF!</v>
      </c>
    </row>
    <row r="46" spans="1:14" ht="16.5" hidden="1" customHeight="1" x14ac:dyDescent="0.25">
      <c r="D46" s="68">
        <f>D45/C42</f>
        <v>81600</v>
      </c>
      <c r="E46" s="68">
        <f>E45/B42</f>
        <v>2947.9768786127165</v>
      </c>
      <c r="F46" s="68">
        <f>F45/B42</f>
        <v>6878.6127167630057</v>
      </c>
      <c r="G46" s="68">
        <f>G45/B42</f>
        <v>2947.9768786127174</v>
      </c>
      <c r="H46" s="69">
        <f>H45/B42</f>
        <v>9826.5895953757226</v>
      </c>
      <c r="J46" s="68" t="e">
        <f>J45/C30</f>
        <v>#REF!</v>
      </c>
      <c r="K46" s="68" t="e">
        <f>K45/B42</f>
        <v>#REF!</v>
      </c>
      <c r="M46" s="68"/>
      <c r="N46" s="69"/>
    </row>
    <row r="48" spans="1:14" x14ac:dyDescent="0.25">
      <c r="D48" s="70"/>
      <c r="E48" s="70"/>
      <c r="F48" s="70"/>
      <c r="G48" s="70"/>
      <c r="H48" s="70"/>
    </row>
  </sheetData>
  <mergeCells count="7">
    <mergeCell ref="H10:H11"/>
    <mergeCell ref="A11:B11"/>
    <mergeCell ref="A6:C6"/>
    <mergeCell ref="A7:C7"/>
    <mergeCell ref="A8:C8"/>
    <mergeCell ref="D10:F10"/>
    <mergeCell ref="G10:G1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5"/>
  <sheetViews>
    <sheetView topLeftCell="A25" workbookViewId="0">
      <selection sqref="A1:H43"/>
    </sheetView>
  </sheetViews>
  <sheetFormatPr defaultRowHeight="15" x14ac:dyDescent="0.25"/>
  <cols>
    <col min="1" max="1" width="29.5703125" customWidth="1"/>
    <col min="2" max="2" width="14" style="2" customWidth="1"/>
    <col min="3" max="3" width="6.140625" style="2" customWidth="1"/>
    <col min="4" max="5" width="15" customWidth="1"/>
    <col min="6" max="6" width="14.42578125" customWidth="1"/>
    <col min="7" max="7" width="15.7109375" customWidth="1"/>
    <col min="8" max="8" width="16.85546875" customWidth="1"/>
    <col min="9" max="9" width="5.42578125" customWidth="1"/>
    <col min="10" max="12" width="14.42578125" customWidth="1"/>
    <col min="13" max="14" width="15.7109375" customWidth="1"/>
  </cols>
  <sheetData>
    <row r="1" spans="1:8" ht="18.75" x14ac:dyDescent="0.3">
      <c r="A1" s="1" t="s">
        <v>46</v>
      </c>
    </row>
    <row r="2" spans="1:8" ht="15.75" x14ac:dyDescent="0.25">
      <c r="A2" s="3" t="s">
        <v>47</v>
      </c>
    </row>
    <row r="3" spans="1:8" ht="15.75" x14ac:dyDescent="0.25">
      <c r="A3" s="4" t="s">
        <v>0</v>
      </c>
    </row>
    <row r="4" spans="1:8" x14ac:dyDescent="0.25">
      <c r="A4" s="5" t="s">
        <v>48</v>
      </c>
    </row>
    <row r="5" spans="1:8" ht="15.75" thickBot="1" x14ac:dyDescent="0.3">
      <c r="A5" s="5"/>
    </row>
    <row r="6" spans="1:8" ht="16.5" thickBot="1" x14ac:dyDescent="0.3">
      <c r="A6" s="198" t="s">
        <v>1</v>
      </c>
      <c r="B6" s="199"/>
      <c r="C6" s="200"/>
      <c r="D6" s="6">
        <f>5400000-70000</f>
        <v>5330000</v>
      </c>
    </row>
    <row r="7" spans="1:8" ht="15.75" x14ac:dyDescent="0.25">
      <c r="A7" s="201" t="s">
        <v>2</v>
      </c>
      <c r="B7" s="202"/>
      <c r="C7" s="203"/>
      <c r="D7" s="7">
        <v>230000</v>
      </c>
    </row>
    <row r="8" spans="1:8" ht="16.5" thickBot="1" x14ac:dyDescent="0.3">
      <c r="A8" s="204" t="s">
        <v>3</v>
      </c>
      <c r="B8" s="205"/>
      <c r="C8" s="205"/>
      <c r="D8" s="8">
        <f>D6-D7</f>
        <v>5100000</v>
      </c>
    </row>
    <row r="9" spans="1:8" s="11" customFormat="1" ht="16.5" thickBot="1" x14ac:dyDescent="0.3">
      <c r="A9" s="9"/>
      <c r="B9" s="10"/>
      <c r="C9" s="10"/>
      <c r="E9" s="12"/>
      <c r="F9" s="13"/>
    </row>
    <row r="10" spans="1:8" s="9" customFormat="1" ht="16.5" thickBot="1" x14ac:dyDescent="0.3">
      <c r="B10" s="14"/>
      <c r="C10" s="15"/>
      <c r="D10" s="206" t="s">
        <v>49</v>
      </c>
      <c r="E10" s="207"/>
      <c r="F10" s="208"/>
      <c r="G10" s="209" t="s">
        <v>50</v>
      </c>
      <c r="H10" s="194" t="s">
        <v>51</v>
      </c>
    </row>
    <row r="11" spans="1:8" s="20" customFormat="1" ht="16.5" thickBot="1" x14ac:dyDescent="0.3">
      <c r="A11" s="196" t="s">
        <v>52</v>
      </c>
      <c r="B11" s="197"/>
      <c r="C11" s="16"/>
      <c r="D11" s="17" t="s">
        <v>4</v>
      </c>
      <c r="E11" s="18" t="s">
        <v>5</v>
      </c>
      <c r="F11" s="19" t="s">
        <v>6</v>
      </c>
      <c r="G11" s="210"/>
      <c r="H11" s="195"/>
    </row>
    <row r="12" spans="1:8" ht="15.75" x14ac:dyDescent="0.25">
      <c r="A12" s="21" t="s">
        <v>7</v>
      </c>
      <c r="B12" s="22">
        <v>50</v>
      </c>
      <c r="D12" s="23">
        <f t="shared" ref="D12:D40" si="0">$D$45/2</f>
        <v>35172.413793103449</v>
      </c>
      <c r="E12" s="24">
        <f>B12*E45/2</f>
        <v>105662.98342541436</v>
      </c>
      <c r="F12" s="25">
        <f t="shared" ref="F12:F40" si="1">(D12+E12)</f>
        <v>140835.39721851781</v>
      </c>
      <c r="G12" s="26">
        <f t="shared" ref="G12:G40" si="2">B12*$G$45/2</f>
        <v>105662.98342541438</v>
      </c>
      <c r="H12" s="27">
        <f t="shared" ref="H12:H40" si="3">G12+F12</f>
        <v>246498.38064393221</v>
      </c>
    </row>
    <row r="13" spans="1:8" ht="15.75" x14ac:dyDescent="0.25">
      <c r="A13" s="28" t="s">
        <v>8</v>
      </c>
      <c r="B13" s="29">
        <v>22</v>
      </c>
      <c r="D13" s="30">
        <f t="shared" si="0"/>
        <v>35172.413793103449</v>
      </c>
      <c r="E13" s="31">
        <f t="shared" ref="E13:E40" si="4">B13*$E$45/2</f>
        <v>46491.71270718232</v>
      </c>
      <c r="F13" s="32">
        <f t="shared" si="1"/>
        <v>81664.126500285769</v>
      </c>
      <c r="G13" s="33">
        <f t="shared" si="2"/>
        <v>46491.712707182327</v>
      </c>
      <c r="H13" s="34">
        <f t="shared" si="3"/>
        <v>128155.83920746809</v>
      </c>
    </row>
    <row r="14" spans="1:8" ht="15.75" x14ac:dyDescent="0.25">
      <c r="A14" s="28" t="s">
        <v>9</v>
      </c>
      <c r="B14" s="29">
        <v>21</v>
      </c>
      <c r="D14" s="30">
        <f t="shared" si="0"/>
        <v>35172.413793103449</v>
      </c>
      <c r="E14" s="31">
        <f t="shared" si="4"/>
        <v>44378.45303867403</v>
      </c>
      <c r="F14" s="32">
        <f t="shared" si="1"/>
        <v>79550.866831777472</v>
      </c>
      <c r="G14" s="33">
        <f t="shared" si="2"/>
        <v>44378.453038674037</v>
      </c>
      <c r="H14" s="34">
        <f t="shared" si="3"/>
        <v>123929.31987045151</v>
      </c>
    </row>
    <row r="15" spans="1:8" ht="15.75" x14ac:dyDescent="0.25">
      <c r="A15" s="35" t="s">
        <v>10</v>
      </c>
      <c r="B15" s="29">
        <v>19</v>
      </c>
      <c r="D15" s="30">
        <f t="shared" si="0"/>
        <v>35172.413793103449</v>
      </c>
      <c r="E15" s="31">
        <f t="shared" si="4"/>
        <v>40151.933701657457</v>
      </c>
      <c r="F15" s="32">
        <f t="shared" si="1"/>
        <v>75324.347494760907</v>
      </c>
      <c r="G15" s="33">
        <f t="shared" si="2"/>
        <v>40151.933701657465</v>
      </c>
      <c r="H15" s="34">
        <f t="shared" si="3"/>
        <v>115476.28119641836</v>
      </c>
    </row>
    <row r="16" spans="1:8" ht="15.75" x14ac:dyDescent="0.25">
      <c r="A16" s="28" t="s">
        <v>11</v>
      </c>
      <c r="B16" s="29">
        <v>18</v>
      </c>
      <c r="D16" s="30">
        <f t="shared" si="0"/>
        <v>35172.413793103449</v>
      </c>
      <c r="E16" s="31">
        <f t="shared" si="4"/>
        <v>38038.674033149167</v>
      </c>
      <c r="F16" s="32">
        <f t="shared" si="1"/>
        <v>73211.087826252624</v>
      </c>
      <c r="G16" s="33">
        <f t="shared" si="2"/>
        <v>38038.674033149175</v>
      </c>
      <c r="H16" s="34">
        <f t="shared" si="3"/>
        <v>111249.7618594018</v>
      </c>
    </row>
    <row r="17" spans="1:8" ht="15.75" x14ac:dyDescent="0.25">
      <c r="A17" s="35" t="s">
        <v>12</v>
      </c>
      <c r="B17" s="29">
        <v>18</v>
      </c>
      <c r="D17" s="30">
        <f t="shared" si="0"/>
        <v>35172.413793103449</v>
      </c>
      <c r="E17" s="31">
        <f t="shared" si="4"/>
        <v>38038.674033149167</v>
      </c>
      <c r="F17" s="32">
        <f t="shared" si="1"/>
        <v>73211.087826252624</v>
      </c>
      <c r="G17" s="33">
        <f t="shared" si="2"/>
        <v>38038.674033149175</v>
      </c>
      <c r="H17" s="34">
        <f t="shared" si="3"/>
        <v>111249.7618594018</v>
      </c>
    </row>
    <row r="18" spans="1:8" ht="15.75" x14ac:dyDescent="0.25">
      <c r="A18" s="28" t="s">
        <v>13</v>
      </c>
      <c r="B18" s="29">
        <v>18</v>
      </c>
      <c r="D18" s="30">
        <f t="shared" si="0"/>
        <v>35172.413793103449</v>
      </c>
      <c r="E18" s="31">
        <f t="shared" si="4"/>
        <v>38038.674033149167</v>
      </c>
      <c r="F18" s="32">
        <f t="shared" si="1"/>
        <v>73211.087826252624</v>
      </c>
      <c r="G18" s="33">
        <f t="shared" si="2"/>
        <v>38038.674033149175</v>
      </c>
      <c r="H18" s="34">
        <f t="shared" si="3"/>
        <v>111249.7618594018</v>
      </c>
    </row>
    <row r="19" spans="1:8" ht="15.75" x14ac:dyDescent="0.25">
      <c r="A19" s="35" t="s">
        <v>14</v>
      </c>
      <c r="B19" s="29">
        <v>17</v>
      </c>
      <c r="D19" s="30">
        <f t="shared" si="0"/>
        <v>35172.413793103449</v>
      </c>
      <c r="E19" s="31">
        <f t="shared" si="4"/>
        <v>35925.414364640885</v>
      </c>
      <c r="F19" s="32">
        <f t="shared" si="1"/>
        <v>71097.828157744341</v>
      </c>
      <c r="G19" s="33">
        <f t="shared" si="2"/>
        <v>35925.414364640892</v>
      </c>
      <c r="H19" s="34">
        <f t="shared" si="3"/>
        <v>107023.24252238523</v>
      </c>
    </row>
    <row r="20" spans="1:8" ht="15.75" x14ac:dyDescent="0.25">
      <c r="A20" s="28" t="s">
        <v>15</v>
      </c>
      <c r="B20" s="29">
        <v>15</v>
      </c>
      <c r="D20" s="30">
        <f t="shared" si="0"/>
        <v>35172.413793103449</v>
      </c>
      <c r="E20" s="31">
        <f t="shared" si="4"/>
        <v>31698.895027624309</v>
      </c>
      <c r="F20" s="32">
        <f t="shared" si="1"/>
        <v>66871.308820727761</v>
      </c>
      <c r="G20" s="33">
        <f t="shared" si="2"/>
        <v>31698.895027624316</v>
      </c>
      <c r="H20" s="34">
        <f t="shared" si="3"/>
        <v>98570.203848352074</v>
      </c>
    </row>
    <row r="21" spans="1:8" ht="15.75" x14ac:dyDescent="0.25">
      <c r="A21" s="28" t="s">
        <v>16</v>
      </c>
      <c r="B21" s="29">
        <v>15</v>
      </c>
      <c r="D21" s="30">
        <f t="shared" si="0"/>
        <v>35172.413793103449</v>
      </c>
      <c r="E21" s="31">
        <f t="shared" si="4"/>
        <v>31698.895027624309</v>
      </c>
      <c r="F21" s="32">
        <f t="shared" si="1"/>
        <v>66871.308820727761</v>
      </c>
      <c r="G21" s="33">
        <f t="shared" si="2"/>
        <v>31698.895027624316</v>
      </c>
      <c r="H21" s="34">
        <f t="shared" si="3"/>
        <v>98570.203848352074</v>
      </c>
    </row>
    <row r="22" spans="1:8" ht="15.75" x14ac:dyDescent="0.25">
      <c r="A22" s="35" t="s">
        <v>17</v>
      </c>
      <c r="B22" s="29">
        <v>13</v>
      </c>
      <c r="D22" s="30">
        <f t="shared" si="0"/>
        <v>35172.413793103449</v>
      </c>
      <c r="E22" s="31">
        <f t="shared" si="4"/>
        <v>27472.375690607732</v>
      </c>
      <c r="F22" s="32">
        <f t="shared" si="1"/>
        <v>62644.789483711182</v>
      </c>
      <c r="G22" s="33">
        <f t="shared" si="2"/>
        <v>27472.37569060774</v>
      </c>
      <c r="H22" s="34">
        <f t="shared" si="3"/>
        <v>90117.165174318914</v>
      </c>
    </row>
    <row r="23" spans="1:8" ht="15.75" x14ac:dyDescent="0.25">
      <c r="A23" s="35" t="s">
        <v>18</v>
      </c>
      <c r="B23" s="29">
        <v>13</v>
      </c>
      <c r="D23" s="30">
        <f t="shared" si="0"/>
        <v>35172.413793103449</v>
      </c>
      <c r="E23" s="31">
        <f t="shared" si="4"/>
        <v>27472.375690607732</v>
      </c>
      <c r="F23" s="32">
        <f t="shared" si="1"/>
        <v>62644.789483711182</v>
      </c>
      <c r="G23" s="33">
        <f t="shared" si="2"/>
        <v>27472.37569060774</v>
      </c>
      <c r="H23" s="34">
        <f t="shared" si="3"/>
        <v>90117.165174318914</v>
      </c>
    </row>
    <row r="24" spans="1:8" ht="15.75" x14ac:dyDescent="0.25">
      <c r="A24" s="28" t="s">
        <v>19</v>
      </c>
      <c r="B24" s="29">
        <v>13</v>
      </c>
      <c r="D24" s="30">
        <f t="shared" si="0"/>
        <v>35172.413793103449</v>
      </c>
      <c r="E24" s="31">
        <f t="shared" si="4"/>
        <v>27472.375690607732</v>
      </c>
      <c r="F24" s="32">
        <f t="shared" si="1"/>
        <v>62644.789483711182</v>
      </c>
      <c r="G24" s="33">
        <f t="shared" si="2"/>
        <v>27472.37569060774</v>
      </c>
      <c r="H24" s="34">
        <f t="shared" si="3"/>
        <v>90117.165174318914</v>
      </c>
    </row>
    <row r="25" spans="1:8" ht="15.75" x14ac:dyDescent="0.25">
      <c r="A25" s="28" t="s">
        <v>20</v>
      </c>
      <c r="B25" s="29">
        <v>13</v>
      </c>
      <c r="D25" s="30">
        <f t="shared" si="0"/>
        <v>35172.413793103449</v>
      </c>
      <c r="E25" s="31">
        <f t="shared" si="4"/>
        <v>27472.375690607732</v>
      </c>
      <c r="F25" s="32">
        <f t="shared" si="1"/>
        <v>62644.789483711182</v>
      </c>
      <c r="G25" s="33">
        <f t="shared" si="2"/>
        <v>27472.37569060774</v>
      </c>
      <c r="H25" s="34">
        <f t="shared" si="3"/>
        <v>90117.165174318914</v>
      </c>
    </row>
    <row r="26" spans="1:8" ht="15.75" x14ac:dyDescent="0.25">
      <c r="A26" s="28" t="s">
        <v>21</v>
      </c>
      <c r="B26" s="29">
        <v>13</v>
      </c>
      <c r="D26" s="30">
        <f t="shared" si="0"/>
        <v>35172.413793103449</v>
      </c>
      <c r="E26" s="31">
        <f t="shared" si="4"/>
        <v>27472.375690607732</v>
      </c>
      <c r="F26" s="32">
        <f t="shared" si="1"/>
        <v>62644.789483711182</v>
      </c>
      <c r="G26" s="33">
        <f t="shared" si="2"/>
        <v>27472.37569060774</v>
      </c>
      <c r="H26" s="34">
        <f t="shared" si="3"/>
        <v>90117.165174318914</v>
      </c>
    </row>
    <row r="27" spans="1:8" ht="15.75" x14ac:dyDescent="0.25">
      <c r="A27" s="28" t="s">
        <v>22</v>
      </c>
      <c r="B27" s="29">
        <v>11</v>
      </c>
      <c r="C27" s="89"/>
      <c r="D27" s="30">
        <f t="shared" si="0"/>
        <v>35172.413793103449</v>
      </c>
      <c r="E27" s="31">
        <f t="shared" si="4"/>
        <v>23245.85635359116</v>
      </c>
      <c r="F27" s="32">
        <f t="shared" si="1"/>
        <v>58418.270146694609</v>
      </c>
      <c r="G27" s="33">
        <f t="shared" si="2"/>
        <v>23245.856353591163</v>
      </c>
      <c r="H27" s="34">
        <f t="shared" si="3"/>
        <v>81664.126500285769</v>
      </c>
    </row>
    <row r="28" spans="1:8" ht="15.75" x14ac:dyDescent="0.25">
      <c r="A28" s="28" t="s">
        <v>23</v>
      </c>
      <c r="B28" s="29">
        <v>10</v>
      </c>
      <c r="D28" s="30">
        <f t="shared" si="0"/>
        <v>35172.413793103449</v>
      </c>
      <c r="E28" s="31">
        <f t="shared" si="4"/>
        <v>21132.59668508287</v>
      </c>
      <c r="F28" s="32">
        <f t="shared" si="1"/>
        <v>56305.010478186319</v>
      </c>
      <c r="G28" s="33">
        <f t="shared" si="2"/>
        <v>21132.596685082877</v>
      </c>
      <c r="H28" s="34">
        <f t="shared" si="3"/>
        <v>77437.607163269189</v>
      </c>
    </row>
    <row r="29" spans="1:8" ht="15.75" x14ac:dyDescent="0.25">
      <c r="A29" s="35" t="s">
        <v>24</v>
      </c>
      <c r="B29" s="29">
        <v>10</v>
      </c>
      <c r="D29" s="30">
        <f t="shared" si="0"/>
        <v>35172.413793103449</v>
      </c>
      <c r="E29" s="31">
        <f t="shared" si="4"/>
        <v>21132.59668508287</v>
      </c>
      <c r="F29" s="32">
        <f t="shared" si="1"/>
        <v>56305.010478186319</v>
      </c>
      <c r="G29" s="33">
        <f t="shared" si="2"/>
        <v>21132.596685082877</v>
      </c>
      <c r="H29" s="34">
        <f t="shared" si="3"/>
        <v>77437.607163269189</v>
      </c>
    </row>
    <row r="30" spans="1:8" ht="16.5" thickBot="1" x14ac:dyDescent="0.3">
      <c r="A30" s="36" t="s">
        <v>25</v>
      </c>
      <c r="B30" s="37">
        <v>9</v>
      </c>
      <c r="C30" s="2">
        <f>COUNT(B12:B30)</f>
        <v>19</v>
      </c>
      <c r="D30" s="30">
        <f t="shared" si="0"/>
        <v>35172.413793103449</v>
      </c>
      <c r="E30" s="31">
        <f t="shared" si="4"/>
        <v>19019.337016574584</v>
      </c>
      <c r="F30" s="32">
        <f t="shared" si="1"/>
        <v>54191.750809678037</v>
      </c>
      <c r="G30" s="33">
        <f t="shared" si="2"/>
        <v>19019.337016574587</v>
      </c>
      <c r="H30" s="34">
        <f t="shared" si="3"/>
        <v>73211.087826252624</v>
      </c>
    </row>
    <row r="31" spans="1:8" ht="15.75" x14ac:dyDescent="0.25">
      <c r="A31" s="90" t="s">
        <v>26</v>
      </c>
      <c r="B31" s="22">
        <v>7</v>
      </c>
      <c r="D31" s="38">
        <f t="shared" si="0"/>
        <v>35172.413793103449</v>
      </c>
      <c r="E31" s="39">
        <f t="shared" si="4"/>
        <v>14792.817679558011</v>
      </c>
      <c r="F31" s="40">
        <f t="shared" si="1"/>
        <v>49965.231472661457</v>
      </c>
      <c r="G31" s="33">
        <f t="shared" si="2"/>
        <v>14792.817679558013</v>
      </c>
      <c r="H31" s="27">
        <f t="shared" si="3"/>
        <v>64758.049152219472</v>
      </c>
    </row>
    <row r="32" spans="1:8" ht="15.75" x14ac:dyDescent="0.25">
      <c r="A32" s="35" t="s">
        <v>27</v>
      </c>
      <c r="B32" s="29">
        <v>7</v>
      </c>
      <c r="D32" s="30">
        <f t="shared" si="0"/>
        <v>35172.413793103449</v>
      </c>
      <c r="E32" s="31">
        <f t="shared" si="4"/>
        <v>14792.817679558011</v>
      </c>
      <c r="F32" s="32">
        <f t="shared" si="1"/>
        <v>49965.231472661457</v>
      </c>
      <c r="G32" s="33">
        <f t="shared" si="2"/>
        <v>14792.817679558013</v>
      </c>
      <c r="H32" s="34">
        <f t="shared" si="3"/>
        <v>64758.049152219472</v>
      </c>
    </row>
    <row r="33" spans="1:14" ht="15.75" x14ac:dyDescent="0.25">
      <c r="A33" s="28" t="s">
        <v>28</v>
      </c>
      <c r="B33" s="29">
        <v>6</v>
      </c>
      <c r="D33" s="30">
        <f t="shared" si="0"/>
        <v>35172.413793103449</v>
      </c>
      <c r="E33" s="31">
        <f t="shared" si="4"/>
        <v>12679.558011049723</v>
      </c>
      <c r="F33" s="32">
        <f t="shared" si="1"/>
        <v>47851.971804153174</v>
      </c>
      <c r="G33" s="33">
        <f t="shared" si="2"/>
        <v>12679.558011049725</v>
      </c>
      <c r="H33" s="34">
        <f t="shared" si="3"/>
        <v>60531.529815202899</v>
      </c>
    </row>
    <row r="34" spans="1:14" ht="15.75" x14ac:dyDescent="0.25">
      <c r="A34" s="41" t="s">
        <v>29</v>
      </c>
      <c r="B34" s="42">
        <v>5</v>
      </c>
      <c r="C34" s="43"/>
      <c r="D34" s="44">
        <f t="shared" si="0"/>
        <v>35172.413793103449</v>
      </c>
      <c r="E34" s="45">
        <f t="shared" si="4"/>
        <v>10566.298342541435</v>
      </c>
      <c r="F34" s="46">
        <f t="shared" si="1"/>
        <v>45738.712135644884</v>
      </c>
      <c r="G34" s="47">
        <f t="shared" si="2"/>
        <v>10566.298342541439</v>
      </c>
      <c r="H34" s="48">
        <f t="shared" si="3"/>
        <v>56305.010478186319</v>
      </c>
    </row>
    <row r="35" spans="1:14" ht="15.75" x14ac:dyDescent="0.25">
      <c r="A35" s="28" t="s">
        <v>30</v>
      </c>
      <c r="B35" s="29">
        <v>4</v>
      </c>
      <c r="D35" s="30">
        <f t="shared" si="0"/>
        <v>35172.413793103449</v>
      </c>
      <c r="E35" s="31">
        <f t="shared" si="4"/>
        <v>8453.0386740331487</v>
      </c>
      <c r="F35" s="32">
        <f t="shared" si="1"/>
        <v>43625.452467136594</v>
      </c>
      <c r="G35" s="33">
        <f t="shared" si="2"/>
        <v>8453.0386740331505</v>
      </c>
      <c r="H35" s="34">
        <f t="shared" si="3"/>
        <v>52078.491141169747</v>
      </c>
    </row>
    <row r="36" spans="1:14" ht="15.75" x14ac:dyDescent="0.25">
      <c r="A36" s="28" t="s">
        <v>31</v>
      </c>
      <c r="B36" s="29">
        <v>4</v>
      </c>
      <c r="D36" s="30">
        <f t="shared" si="0"/>
        <v>35172.413793103449</v>
      </c>
      <c r="E36" s="31">
        <f t="shared" si="4"/>
        <v>8453.0386740331487</v>
      </c>
      <c r="F36" s="32">
        <f t="shared" si="1"/>
        <v>43625.452467136594</v>
      </c>
      <c r="G36" s="33">
        <f t="shared" si="2"/>
        <v>8453.0386740331505</v>
      </c>
      <c r="H36" s="34">
        <f t="shared" si="3"/>
        <v>52078.491141169747</v>
      </c>
    </row>
    <row r="37" spans="1:14" ht="15.75" x14ac:dyDescent="0.25">
      <c r="A37" s="28" t="s">
        <v>32</v>
      </c>
      <c r="B37" s="29">
        <v>4</v>
      </c>
      <c r="D37" s="30">
        <f t="shared" si="0"/>
        <v>35172.413793103449</v>
      </c>
      <c r="E37" s="31">
        <f t="shared" si="4"/>
        <v>8453.0386740331487</v>
      </c>
      <c r="F37" s="32">
        <f t="shared" si="1"/>
        <v>43625.452467136594</v>
      </c>
      <c r="G37" s="33">
        <f t="shared" si="2"/>
        <v>8453.0386740331505</v>
      </c>
      <c r="H37" s="34">
        <f t="shared" si="3"/>
        <v>52078.491141169747</v>
      </c>
    </row>
    <row r="38" spans="1:14" ht="15.75" x14ac:dyDescent="0.25">
      <c r="A38" s="28" t="s">
        <v>33</v>
      </c>
      <c r="B38" s="29">
        <v>3</v>
      </c>
      <c r="D38" s="30">
        <f t="shared" si="0"/>
        <v>35172.413793103449</v>
      </c>
      <c r="E38" s="31">
        <f t="shared" si="4"/>
        <v>6339.7790055248615</v>
      </c>
      <c r="F38" s="32">
        <f t="shared" si="1"/>
        <v>41512.192798628312</v>
      </c>
      <c r="G38" s="33">
        <f t="shared" si="2"/>
        <v>6339.7790055248624</v>
      </c>
      <c r="H38" s="34">
        <f t="shared" si="3"/>
        <v>47851.971804153174</v>
      </c>
    </row>
    <row r="39" spans="1:14" ht="15.75" x14ac:dyDescent="0.25">
      <c r="A39" s="28" t="s">
        <v>34</v>
      </c>
      <c r="B39" s="29">
        <v>3</v>
      </c>
      <c r="D39" s="30">
        <f t="shared" si="0"/>
        <v>35172.413793103449</v>
      </c>
      <c r="E39" s="31">
        <f t="shared" si="4"/>
        <v>6339.7790055248615</v>
      </c>
      <c r="F39" s="32">
        <f t="shared" si="1"/>
        <v>41512.192798628312</v>
      </c>
      <c r="G39" s="33">
        <f t="shared" si="2"/>
        <v>6339.7790055248624</v>
      </c>
      <c r="H39" s="34">
        <f t="shared" si="3"/>
        <v>47851.971804153174</v>
      </c>
    </row>
    <row r="40" spans="1:14" ht="16.5" thickBot="1" x14ac:dyDescent="0.3">
      <c r="A40" s="36" t="s">
        <v>35</v>
      </c>
      <c r="B40" s="37">
        <v>1</v>
      </c>
      <c r="C40" s="2">
        <f>COUNT(B31:B40)</f>
        <v>10</v>
      </c>
      <c r="D40" s="49">
        <f t="shared" si="0"/>
        <v>35172.413793103449</v>
      </c>
      <c r="E40" s="50">
        <f t="shared" si="4"/>
        <v>2113.2596685082872</v>
      </c>
      <c r="F40" s="51">
        <f t="shared" si="1"/>
        <v>37285.673461611739</v>
      </c>
      <c r="G40" s="52">
        <f t="shared" si="2"/>
        <v>2113.2596685082876</v>
      </c>
      <c r="H40" s="53">
        <f t="shared" si="3"/>
        <v>39398.933130120029</v>
      </c>
    </row>
    <row r="41" spans="1:14" ht="15.75" x14ac:dyDescent="0.25">
      <c r="A41" s="54" t="s">
        <v>36</v>
      </c>
      <c r="B41" s="55">
        <f>SUM(B12:B40)</f>
        <v>362</v>
      </c>
      <c r="C41" s="56">
        <f>SUM(C30:C40)</f>
        <v>29</v>
      </c>
      <c r="D41" s="57">
        <f>SUM(D12:D40)</f>
        <v>1019999.9999999994</v>
      </c>
      <c r="E41" s="57">
        <f>SUM(E12:E40)</f>
        <v>764999.99999999988</v>
      </c>
      <c r="F41" s="58">
        <f>SUM(F12:F40)</f>
        <v>1784999.9999999998</v>
      </c>
      <c r="G41" s="58">
        <f>SUM(G12:G40)</f>
        <v>765000.00000000012</v>
      </c>
      <c r="H41" s="58">
        <f>SUM(H12:H40)</f>
        <v>2550000.0000000005</v>
      </c>
    </row>
    <row r="42" spans="1:14" ht="15.75" x14ac:dyDescent="0.25">
      <c r="A42" s="59"/>
      <c r="B42" s="60"/>
      <c r="D42" s="57"/>
      <c r="E42" s="57"/>
      <c r="F42" s="57"/>
      <c r="G42" s="57"/>
      <c r="H42" s="57"/>
    </row>
    <row r="43" spans="1:14" ht="15.75" x14ac:dyDescent="0.25">
      <c r="A43" s="61" t="s">
        <v>37</v>
      </c>
      <c r="B43" s="62">
        <v>0.7</v>
      </c>
      <c r="D43" s="63">
        <v>0.4</v>
      </c>
      <c r="E43" s="63">
        <f>F43-D43</f>
        <v>0.29999999999999993</v>
      </c>
      <c r="F43" s="63">
        <f>B43</f>
        <v>0.7</v>
      </c>
      <c r="G43" s="64">
        <f>1-F43</f>
        <v>0.30000000000000004</v>
      </c>
      <c r="H43" s="63">
        <f>H44/H44</f>
        <v>1</v>
      </c>
    </row>
    <row r="44" spans="1:14" hidden="1" x14ac:dyDescent="0.25">
      <c r="D44" s="65">
        <f>H44*D43</f>
        <v>2040000</v>
      </c>
      <c r="E44" s="65">
        <f>H44*E43</f>
        <v>1529999.9999999998</v>
      </c>
      <c r="F44" s="65">
        <f>H44*F43</f>
        <v>3570000</v>
      </c>
      <c r="G44" s="65">
        <f>H44*G43</f>
        <v>1530000.0000000002</v>
      </c>
      <c r="H44" s="66">
        <f>D8</f>
        <v>5100000</v>
      </c>
      <c r="J44" s="65" t="e">
        <f>#REF!*#REF!</f>
        <v>#REF!</v>
      </c>
      <c r="K44" s="65" t="e">
        <f>#REF!*#REF!</f>
        <v>#REF!</v>
      </c>
      <c r="L44" s="67"/>
      <c r="M44" s="65"/>
      <c r="N44" s="66" t="e">
        <f>#REF!</f>
        <v>#REF!</v>
      </c>
    </row>
    <row r="45" spans="1:14" hidden="1" x14ac:dyDescent="0.25">
      <c r="D45" s="68">
        <f>D44/C41</f>
        <v>70344.827586206899</v>
      </c>
      <c r="E45" s="68">
        <f>E44/B41</f>
        <v>4226.5193370165744</v>
      </c>
      <c r="F45" s="68">
        <f>F44/B41</f>
        <v>9861.8784530386747</v>
      </c>
      <c r="G45" s="68">
        <f>G44/B41</f>
        <v>4226.5193370165753</v>
      </c>
      <c r="H45" s="69">
        <f>H44/B41</f>
        <v>14088.397790055249</v>
      </c>
      <c r="J45" s="68" t="e">
        <f>J44/C30</f>
        <v>#REF!</v>
      </c>
      <c r="K45" s="68" t="e">
        <f>K44/B41</f>
        <v>#REF!</v>
      </c>
      <c r="M45" s="68"/>
      <c r="N45" s="69"/>
    </row>
  </sheetData>
  <mergeCells count="7">
    <mergeCell ref="H10:H11"/>
    <mergeCell ref="A11:B11"/>
    <mergeCell ref="A6:C6"/>
    <mergeCell ref="A7:C7"/>
    <mergeCell ref="A8:C8"/>
    <mergeCell ref="D10:F10"/>
    <mergeCell ref="G10:G11"/>
  </mergeCells>
  <pageMargins left="0.7" right="0.7" top="0.78740157499999996" bottom="0.78740157499999996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63"/>
  <sheetViews>
    <sheetView tabSelected="1" zoomScale="80" zoomScaleNormal="80" workbookViewId="0">
      <selection activeCell="M40" sqref="M40"/>
    </sheetView>
  </sheetViews>
  <sheetFormatPr defaultRowHeight="15" x14ac:dyDescent="0.25"/>
  <cols>
    <col min="1" max="1" width="45.42578125" customWidth="1"/>
    <col min="2" max="2" width="20.42578125" customWidth="1"/>
    <col min="3" max="3" width="18.85546875" customWidth="1"/>
    <col min="4" max="4" width="13.85546875" bestFit="1" customWidth="1"/>
    <col min="5" max="5" width="12.28515625" bestFit="1" customWidth="1"/>
  </cols>
  <sheetData>
    <row r="1" spans="1:6" ht="18.75" customHeight="1" x14ac:dyDescent="0.25">
      <c r="A1" s="211" t="s">
        <v>83</v>
      </c>
      <c r="B1" s="211"/>
      <c r="C1" s="211"/>
      <c r="D1" s="211"/>
    </row>
    <row r="2" spans="1:6" ht="18.75" customHeight="1" x14ac:dyDescent="0.25">
      <c r="A2" s="211"/>
      <c r="B2" s="211"/>
      <c r="C2" s="211"/>
      <c r="D2" s="211"/>
    </row>
    <row r="3" spans="1:6" ht="18.75" customHeight="1" x14ac:dyDescent="0.25">
      <c r="A3" s="211"/>
      <c r="B3" s="211"/>
      <c r="C3" s="211"/>
      <c r="D3" s="211"/>
    </row>
    <row r="4" spans="1:6" ht="15.75" x14ac:dyDescent="0.25">
      <c r="A4" s="3" t="s">
        <v>136</v>
      </c>
    </row>
    <row r="5" spans="1:6" ht="15.75" x14ac:dyDescent="0.25">
      <c r="A5" s="4" t="s">
        <v>71</v>
      </c>
    </row>
    <row r="6" spans="1:6" ht="16.5" customHeight="1" x14ac:dyDescent="0.25">
      <c r="A6" s="5"/>
    </row>
    <row r="7" spans="1:6" x14ac:dyDescent="0.25">
      <c r="A7" s="5"/>
    </row>
    <row r="8" spans="1:6" ht="105.75" customHeight="1" thickBot="1" x14ac:dyDescent="0.3">
      <c r="A8" s="126" t="s">
        <v>79</v>
      </c>
      <c r="F8" t="s">
        <v>95</v>
      </c>
    </row>
    <row r="9" spans="1:6" ht="16.5" thickBot="1" x14ac:dyDescent="0.3">
      <c r="A9" s="143" t="s">
        <v>54</v>
      </c>
      <c r="B9" s="144"/>
      <c r="C9" s="145"/>
    </row>
    <row r="10" spans="1:6" ht="16.5" customHeight="1" thickBot="1" x14ac:dyDescent="0.3">
      <c r="A10" s="101" t="s">
        <v>129</v>
      </c>
      <c r="B10" s="106"/>
      <c r="C10" s="93">
        <f>SUM('1.tranše'!F10,'2.tranše'!F10,'3.tranše'!F10,'4.tranše'!F9,'5.tranše'!F8,'6.tranše'!F8,'7.tranše'!F8  )</f>
        <v>8373000</v>
      </c>
    </row>
    <row r="11" spans="1:6" ht="16.5" customHeight="1" thickBot="1" x14ac:dyDescent="0.3">
      <c r="A11" s="99"/>
      <c r="B11" s="100"/>
    </row>
    <row r="12" spans="1:6" ht="16.5" customHeight="1" thickBot="1" x14ac:dyDescent="0.3">
      <c r="A12" s="168" t="s">
        <v>132</v>
      </c>
      <c r="B12" s="167"/>
      <c r="C12" s="192">
        <f>SUM('4.tranše'!F12,'5.tranše'!F11,'6.tranše'!F11 )</f>
        <v>1000000</v>
      </c>
    </row>
    <row r="13" spans="1:6" ht="16.5" customHeight="1" thickBot="1" x14ac:dyDescent="0.3">
      <c r="A13" s="191" t="s">
        <v>133</v>
      </c>
      <c r="B13" s="100"/>
      <c r="C13" s="192">
        <v>230270</v>
      </c>
    </row>
    <row r="14" spans="1:6" ht="16.5" customHeight="1" thickBot="1" x14ac:dyDescent="0.3">
      <c r="A14" s="191" t="s">
        <v>134</v>
      </c>
      <c r="B14" s="100"/>
      <c r="C14" s="193">
        <f>SUM(C12,-C13)</f>
        <v>769730</v>
      </c>
    </row>
    <row r="15" spans="1:6" ht="16.5" customHeight="1" x14ac:dyDescent="0.25">
      <c r="A15" s="99"/>
      <c r="B15" s="100"/>
    </row>
    <row r="16" spans="1:6" s="11" customFormat="1" ht="16.5" customHeight="1" thickBot="1" x14ac:dyDescent="0.3">
      <c r="A16" s="9"/>
      <c r="C16" s="12"/>
      <c r="D16" s="13"/>
    </row>
    <row r="17" spans="1:4" s="9" customFormat="1" ht="65.25" customHeight="1" thickBot="1" x14ac:dyDescent="0.3">
      <c r="B17" s="206" t="s">
        <v>101</v>
      </c>
      <c r="C17" s="207"/>
      <c r="D17" s="208"/>
    </row>
    <row r="18" spans="1:4" s="20" customFormat="1" ht="32.25" thickBot="1" x14ac:dyDescent="0.3">
      <c r="A18" s="184" t="s">
        <v>66</v>
      </c>
      <c r="B18" s="183" t="s">
        <v>85</v>
      </c>
      <c r="C18" s="185" t="s">
        <v>86</v>
      </c>
      <c r="D18" s="186" t="s">
        <v>87</v>
      </c>
    </row>
    <row r="19" spans="1:4" ht="15.75" x14ac:dyDescent="0.25">
      <c r="A19" s="177" t="s">
        <v>7</v>
      </c>
      <c r="B19" s="24">
        <f>SUM('1.tranše'!F17,'2.tranše'!F17,'3.tranše'!F17,'4.tranše'!F17, '5.tranše'!F17, '6.tranše'!F17, '7.tranše'!F17)</f>
        <v>312452.5576299472</v>
      </c>
      <c r="C19" s="24">
        <v>0</v>
      </c>
      <c r="D19" s="178">
        <f>(B19-C19)</f>
        <v>312452.5576299472</v>
      </c>
    </row>
    <row r="20" spans="1:4" ht="16.5" customHeight="1" x14ac:dyDescent="0.25">
      <c r="A20" s="134" t="s">
        <v>11</v>
      </c>
      <c r="B20" s="31">
        <f>SUM('1.tranše'!F18,'2.tranše'!F18,'3.tranše'!F18,'4.tranše'!F18, '5.tranše'!F18, '6.tranše'!F18, '7.tranše'!F18)</f>
        <v>279279.45484161278</v>
      </c>
      <c r="C20" s="31">
        <v>250000</v>
      </c>
      <c r="D20" s="179">
        <f t="shared" ref="D20:D58" si="0">(B20-C20)</f>
        <v>29279.45484161278</v>
      </c>
    </row>
    <row r="21" spans="1:4" ht="15.75" x14ac:dyDescent="0.25">
      <c r="A21" s="136" t="s">
        <v>12</v>
      </c>
      <c r="B21" s="31">
        <f>SUM('1.tranše'!F19,'2.tranše'!F19,'3.tranše'!F19,'4.tranše'!F19, '5.tranše'!F19, '6.tranše'!F19, '7.tranše'!F19)</f>
        <v>257135.55417416961</v>
      </c>
      <c r="C21" s="31">
        <v>0</v>
      </c>
      <c r="D21" s="179">
        <f t="shared" si="0"/>
        <v>257135.55417416961</v>
      </c>
    </row>
    <row r="22" spans="1:4" ht="15.75" x14ac:dyDescent="0.25">
      <c r="A22" s="136" t="s">
        <v>57</v>
      </c>
      <c r="B22" s="31">
        <f>SUM('1.tranše'!F20,'2.tranše'!F20,'3.tranše'!F20,'4.tranše'!F20, '5.tranše'!F20, '6.tranše'!F20, '7.tranše'!F20)</f>
        <v>345974.29714969214</v>
      </c>
      <c r="C22" s="31">
        <v>216704</v>
      </c>
      <c r="D22" s="179">
        <f t="shared" si="0"/>
        <v>129270.29714969214</v>
      </c>
    </row>
    <row r="23" spans="1:4" ht="15.75" x14ac:dyDescent="0.25">
      <c r="A23" s="134" t="s">
        <v>8</v>
      </c>
      <c r="B23" s="31">
        <f>SUM('1.tranše'!F21,'2.tranše'!F21,'3.tranše'!F21,'4.tranše'!F21, '5.tranše'!F21, '6.tranše'!F21, '7.tranše'!F21)</f>
        <v>257477.36036693747</v>
      </c>
      <c r="C23" s="31">
        <v>140000</v>
      </c>
      <c r="D23" s="179">
        <f t="shared" si="0"/>
        <v>117477.36036693747</v>
      </c>
    </row>
    <row r="24" spans="1:4" ht="16.5" customHeight="1" x14ac:dyDescent="0.25">
      <c r="A24" s="134" t="s">
        <v>69</v>
      </c>
      <c r="B24" s="31">
        <f>SUM('1.tranše'!F22,'2.tranše'!F22,'3.tranše'!F22,'4.tranše'!F22, '5.tranše'!F22, '6.tranše'!F22, '7.tranše'!F22)</f>
        <v>264627.93251949555</v>
      </c>
      <c r="C24" s="31">
        <v>41989</v>
      </c>
      <c r="D24" s="179">
        <f t="shared" si="0"/>
        <v>222638.93251949555</v>
      </c>
    </row>
    <row r="25" spans="1:4" ht="16.5" customHeight="1" x14ac:dyDescent="0.25">
      <c r="A25" s="134" t="s">
        <v>13</v>
      </c>
      <c r="B25" s="31">
        <f>SUM('1.tranše'!F23,'2.tranše'!F23,'3.tranše'!F23,'4.tranše'!F23, '5.tranše'!F23, '6.tranše'!F23, '7.tranše'!F23)</f>
        <v>223084.49723861067</v>
      </c>
      <c r="C25" s="31">
        <v>177430</v>
      </c>
      <c r="D25" s="179">
        <f t="shared" si="0"/>
        <v>45654.497238610667</v>
      </c>
    </row>
    <row r="26" spans="1:4" ht="15.75" x14ac:dyDescent="0.25">
      <c r="A26" s="134" t="s">
        <v>60</v>
      </c>
      <c r="B26" s="31">
        <f>SUM('1.tranše'!F24,'2.tranše'!F24,'3.tranše'!F24,'4.tranše'!F24, '5.tranše'!F24, '6.tranše'!F24, '7.tranše'!F24)</f>
        <v>196277.23069118682</v>
      </c>
      <c r="C26" s="31">
        <v>0</v>
      </c>
      <c r="D26" s="179">
        <f t="shared" si="0"/>
        <v>196277.23069118682</v>
      </c>
    </row>
    <row r="27" spans="1:4" ht="15.75" x14ac:dyDescent="0.25">
      <c r="A27" s="136" t="s">
        <v>10</v>
      </c>
      <c r="B27" s="31">
        <f>SUM('1.tranše'!F25,'2.tranše'!F25,'3.tranše'!F25,'4.tranše'!F25, '5.tranše'!F25, '6.tranše'!F25, '7.tranše'!F25)</f>
        <v>220762.59571138231</v>
      </c>
      <c r="C27" s="31">
        <v>0</v>
      </c>
      <c r="D27" s="179">
        <f t="shared" si="0"/>
        <v>220762.59571138231</v>
      </c>
    </row>
    <row r="28" spans="1:4" ht="15.75" x14ac:dyDescent="0.25">
      <c r="A28" s="134" t="s">
        <v>21</v>
      </c>
      <c r="B28" s="31">
        <f>SUM('1.tranše'!F26,'2.tranše'!F26,'3.tranše'!F26,'4.tranše'!F26, '5.tranše'!F26, '6.tranše'!F26, '7.tranše'!F26)</f>
        <v>185534.60345414793</v>
      </c>
      <c r="C28" s="31">
        <v>0</v>
      </c>
      <c r="D28" s="179">
        <f t="shared" si="0"/>
        <v>185534.60345414793</v>
      </c>
    </row>
    <row r="29" spans="1:4" ht="15.75" x14ac:dyDescent="0.25">
      <c r="A29" s="134" t="s">
        <v>28</v>
      </c>
      <c r="B29" s="31">
        <f>SUM('1.tranše'!F27,'2.tranše'!F27,'3.tranše'!F27,'4.tranše'!F27, '5.tranše'!F27, '6.tranše'!F27, '7.tranše'!F27)</f>
        <v>189299.17190870899</v>
      </c>
      <c r="C29" s="31">
        <v>0</v>
      </c>
      <c r="D29" s="179">
        <f t="shared" si="0"/>
        <v>189299.17190870899</v>
      </c>
    </row>
    <row r="30" spans="1:4" ht="15.75" x14ac:dyDescent="0.25">
      <c r="A30" s="136" t="s">
        <v>61</v>
      </c>
      <c r="B30" s="31">
        <f>SUM('1.tranše'!F28,'2.tranše'!F28,'3.tranše'!F28,'4.tranše'!F28, '5.tranše'!F28, '6.tranše'!F28, '7.tranše'!F28)</f>
        <v>212107.81906442737</v>
      </c>
      <c r="C30" s="31">
        <v>163536</v>
      </c>
      <c r="D30" s="179">
        <f t="shared" si="0"/>
        <v>48571.819064427371</v>
      </c>
    </row>
    <row r="31" spans="1:4" ht="15.75" x14ac:dyDescent="0.25">
      <c r="A31" s="136" t="s">
        <v>24</v>
      </c>
      <c r="B31" s="31">
        <f>SUM('1.tranše'!F29,'2.tranše'!F29,'3.tranše'!F29,'4.tranše'!F29, '5.tranše'!F29, '6.tranše'!F29, '7.tranše'!F29)</f>
        <v>244489.58778953183</v>
      </c>
      <c r="C31" s="31">
        <v>0</v>
      </c>
      <c r="D31" s="179">
        <f t="shared" si="0"/>
        <v>244489.58778953183</v>
      </c>
    </row>
    <row r="32" spans="1:4" ht="15.75" x14ac:dyDescent="0.25">
      <c r="A32" s="134" t="s">
        <v>20</v>
      </c>
      <c r="B32" s="31">
        <f>SUM('1.tranše'!F30,'2.tranše'!F30,'3.tranše'!F30,'4.tranše'!F30, '5.tranše'!F30, '6.tranše'!F30, '7.tranše'!F30)</f>
        <v>210529.73813068611</v>
      </c>
      <c r="C32" s="31">
        <v>0</v>
      </c>
      <c r="D32" s="179">
        <f t="shared" si="0"/>
        <v>210529.73813068611</v>
      </c>
    </row>
    <row r="33" spans="1:4" ht="15.75" x14ac:dyDescent="0.25">
      <c r="A33" s="134" t="s">
        <v>25</v>
      </c>
      <c r="B33" s="31">
        <f>SUM('1.tranše'!F31,'2.tranše'!F31,'3.tranše'!F31,'4.tranše'!F31, '5.tranše'!F31, '6.tranše'!F31, '7.tranše'!F31)</f>
        <v>191917.68433977239</v>
      </c>
      <c r="C33" s="31">
        <v>191918</v>
      </c>
      <c r="D33" s="179">
        <f t="shared" si="0"/>
        <v>-0.31566022761398926</v>
      </c>
    </row>
    <row r="34" spans="1:4" ht="15.75" x14ac:dyDescent="0.25">
      <c r="A34" s="136" t="s">
        <v>74</v>
      </c>
      <c r="B34" s="31">
        <f>SUM('1.tranše'!F32,'2.tranše'!F32,'3.tranše'!F32,'4.tranše'!F32, '5.tranše'!F32, '6.tranše'!F32, '7.tranše'!F32)</f>
        <v>226243.99942406995</v>
      </c>
      <c r="C34" s="31">
        <v>0</v>
      </c>
      <c r="D34" s="179">
        <f t="shared" si="0"/>
        <v>226243.99942406995</v>
      </c>
    </row>
    <row r="35" spans="1:4" ht="15.75" x14ac:dyDescent="0.25">
      <c r="A35" s="134" t="s">
        <v>73</v>
      </c>
      <c r="B35" s="31">
        <f>SUM('1.tranše'!F33,'2.tranše'!F33,'3.tranše'!F33,'4.tranše'!F33, '5.tranše'!F33, '6.tranše'!F33, '7.tranše'!F33)</f>
        <v>289013.24505718757</v>
      </c>
      <c r="C35" s="31">
        <v>0</v>
      </c>
      <c r="D35" s="179">
        <f t="shared" si="0"/>
        <v>289013.24505718757</v>
      </c>
    </row>
    <row r="36" spans="1:4" ht="15.75" x14ac:dyDescent="0.25">
      <c r="A36" s="134" t="s">
        <v>23</v>
      </c>
      <c r="B36" s="31">
        <f>SUM('1.tranše'!F34,'2.tranše'!F34,'3.tranše'!F34,'4.tranše'!F34, '5.tranše'!F34, '6.tranše'!F34, '7.tranše'!F34)</f>
        <v>189630.76995864447</v>
      </c>
      <c r="C36" s="31">
        <v>189630</v>
      </c>
      <c r="D36" s="179">
        <f t="shared" si="0"/>
        <v>0.76995864446507767</v>
      </c>
    </row>
    <row r="37" spans="1:4" ht="15.75" x14ac:dyDescent="0.25">
      <c r="A37" s="137" t="s">
        <v>27</v>
      </c>
      <c r="B37" s="31">
        <f>SUM('1.tranše'!F35,'2.tranše'!F35,'3.tranše'!F35,'4.tranše'!F35, '5.tranše'!F35, '6.tranše'!F35, '7.tranše'!F35)</f>
        <v>193677.498227189</v>
      </c>
      <c r="C37" s="31">
        <v>113000</v>
      </c>
      <c r="D37" s="179">
        <f t="shared" si="0"/>
        <v>80677.498227189004</v>
      </c>
    </row>
    <row r="38" spans="1:4" ht="15.75" x14ac:dyDescent="0.25">
      <c r="A38" s="134" t="s">
        <v>33</v>
      </c>
      <c r="B38" s="31">
        <f>SUM('1.tranše'!F36,'2.tranše'!F36,'3.tranše'!F36,'4.tranše'!F36, '5.tranše'!F36, '6.tranše'!F36, '7.tranše'!F36)</f>
        <v>237931.9825749633</v>
      </c>
      <c r="C38" s="31">
        <v>195000</v>
      </c>
      <c r="D38" s="179">
        <f t="shared" si="0"/>
        <v>42931.982574963302</v>
      </c>
    </row>
    <row r="39" spans="1:4" ht="15.75" x14ac:dyDescent="0.25">
      <c r="A39" s="134" t="s">
        <v>64</v>
      </c>
      <c r="B39" s="31">
        <f>SUM('1.tranše'!F37,'2.tranše'!F37,'3.tranše'!F37,'4.tranše'!F37, '5.tranše'!F37, '6.tranše'!F37, '7.tranše'!F37)</f>
        <v>279641.25058997504</v>
      </c>
      <c r="C39" s="31">
        <v>186000</v>
      </c>
      <c r="D39" s="179">
        <f t="shared" si="0"/>
        <v>93641.250589975039</v>
      </c>
    </row>
    <row r="40" spans="1:4" ht="15.75" x14ac:dyDescent="0.25">
      <c r="A40" s="134" t="s">
        <v>16</v>
      </c>
      <c r="B40" s="31">
        <f>SUM('1.tranše'!F38,'2.tranše'!F38,'3.tranše'!F38,'4.tranše'!F38, '5.tranše'!F38, '6.tranše'!F38, '7.tranše'!F38)</f>
        <v>199561.47816976282</v>
      </c>
      <c r="C40" s="31">
        <v>136748</v>
      </c>
      <c r="D40" s="179">
        <f t="shared" si="0"/>
        <v>62813.47816976282</v>
      </c>
    </row>
    <row r="41" spans="1:4" ht="15.75" x14ac:dyDescent="0.25">
      <c r="A41" s="134" t="s">
        <v>63</v>
      </c>
      <c r="B41" s="31">
        <f>SUM('1.tranše'!F39,'2.tranše'!F39,'3.tranše'!F39,'4.tranše'!F39, '5.tranše'!F39, '6.tranše'!F39, '7.tranše'!F39)</f>
        <v>186876.96329175646</v>
      </c>
      <c r="C41" s="31">
        <v>115461</v>
      </c>
      <c r="D41" s="179">
        <f t="shared" si="0"/>
        <v>71415.96329175646</v>
      </c>
    </row>
    <row r="42" spans="1:4" ht="15.75" x14ac:dyDescent="0.25">
      <c r="A42" s="134" t="s">
        <v>19</v>
      </c>
      <c r="B42" s="31">
        <f>SUM('1.tranše'!F40,'2.tranše'!F40,'3.tranše'!F40,'4.tranše'!F40, '5.tranše'!F40, '6.tranše'!F40, '7.tranše'!F40)</f>
        <v>187016.80743408651</v>
      </c>
      <c r="C42" s="31">
        <v>0</v>
      </c>
      <c r="D42" s="179">
        <f t="shared" si="0"/>
        <v>187016.80743408651</v>
      </c>
    </row>
    <row r="43" spans="1:4" ht="15.75" x14ac:dyDescent="0.25">
      <c r="A43" s="134" t="s">
        <v>29</v>
      </c>
      <c r="B43" s="31">
        <f>SUM('1.tranše'!F41,'2.tranše'!F41,'3.tranše'!F41,'4.tranše'!F41, '5.tranše'!F41, '6.tranše'!F41, '7.tranše'!F41)</f>
        <v>170653.58010139182</v>
      </c>
      <c r="C43" s="31">
        <v>170654</v>
      </c>
      <c r="D43" s="179">
        <f t="shared" si="0"/>
        <v>-0.41989860817557201</v>
      </c>
    </row>
    <row r="44" spans="1:4" ht="15.75" x14ac:dyDescent="0.25">
      <c r="A44" s="138" t="s">
        <v>62</v>
      </c>
      <c r="B44" s="31">
        <f>SUM('1.tranše'!F42,'2.tranše'!F42,'3.tranše'!F42,'4.tranše'!F42, '5.tranše'!F42, '6.tranše'!F42, '7.tranše'!F42)</f>
        <v>158495.82491722133</v>
      </c>
      <c r="C44" s="31">
        <v>61000</v>
      </c>
      <c r="D44" s="179">
        <f t="shared" si="0"/>
        <v>97495.824917221325</v>
      </c>
    </row>
    <row r="45" spans="1:4" ht="15.75" x14ac:dyDescent="0.25">
      <c r="A45" s="138" t="s">
        <v>32</v>
      </c>
      <c r="B45" s="31">
        <f>SUM('1.tranše'!F43,'2.tranše'!F43,'3.tranše'!F43,'4.tranše'!F43, '5.tranše'!F43, '6.tranše'!F43, '7.tranše'!F43)</f>
        <v>177434.46628110541</v>
      </c>
      <c r="C45" s="31">
        <v>0</v>
      </c>
      <c r="D45" s="179">
        <f t="shared" si="0"/>
        <v>177434.46628110541</v>
      </c>
    </row>
    <row r="46" spans="1:4" ht="15.75" x14ac:dyDescent="0.25">
      <c r="A46" s="134" t="s">
        <v>58</v>
      </c>
      <c r="B46" s="31">
        <f>SUM('1.tranše'!F44,'2.tranše'!F44,'3.tranše'!F44,'4.tranše'!F44, '5.tranše'!F44, '6.tranše'!F44, '7.tranše'!F44)</f>
        <v>156470.96102389845</v>
      </c>
      <c r="C46" s="31">
        <v>0</v>
      </c>
      <c r="D46" s="179">
        <f t="shared" si="0"/>
        <v>156470.96102389845</v>
      </c>
    </row>
    <row r="47" spans="1:4" ht="15.75" x14ac:dyDescent="0.25">
      <c r="A47" s="134" t="s">
        <v>75</v>
      </c>
      <c r="B47" s="31">
        <f>SUM('1.tranše'!F45,'2.tranše'!F45,'3.tranše'!F45,'4.tranše'!F45, '5.tranše'!F45, '6.tranše'!F45, '7.tranše'!F45)</f>
        <v>192281.67823590085</v>
      </c>
      <c r="C47" s="31">
        <v>139150</v>
      </c>
      <c r="D47" s="179">
        <f t="shared" si="0"/>
        <v>53131.67823590085</v>
      </c>
    </row>
    <row r="48" spans="1:4" ht="15.75" x14ac:dyDescent="0.25">
      <c r="A48" s="138" t="s">
        <v>76</v>
      </c>
      <c r="B48" s="31">
        <f>SUM('1.tranše'!F46,'2.tranše'!F46,'3.tranše'!F46,'4.tranše'!F46, '5.tranše'!F46, '6.tranše'!F46, '7.tranše'!F46)</f>
        <v>127581.50212271756</v>
      </c>
      <c r="C48" s="31">
        <v>27749</v>
      </c>
      <c r="D48" s="179">
        <f t="shared" si="0"/>
        <v>99832.50212271756</v>
      </c>
    </row>
    <row r="49" spans="1:4" ht="15.75" x14ac:dyDescent="0.25">
      <c r="A49" s="134" t="s">
        <v>77</v>
      </c>
      <c r="B49" s="31">
        <f>SUM('1.tranše'!F47,'2.tranše'!F47,'3.tranše'!F47,'4.tranše'!F47, '5.tranše'!F47, '6.tranše'!F47, '7.tranše'!F47)</f>
        <v>0</v>
      </c>
      <c r="C49" s="31">
        <v>0</v>
      </c>
      <c r="D49" s="179">
        <f t="shared" si="0"/>
        <v>0</v>
      </c>
    </row>
    <row r="50" spans="1:4" ht="15.75" x14ac:dyDescent="0.25">
      <c r="A50" s="138" t="s">
        <v>65</v>
      </c>
      <c r="B50" s="31">
        <f>SUM('1.tranše'!F48,'2.tranše'!F48,'3.tranše'!F48,'4.tranše'!F48, '5.tranše'!F48, '6.tranše'!F48, '7.tranše'!F48)</f>
        <v>145022.03928711457</v>
      </c>
      <c r="C50" s="31">
        <v>88000</v>
      </c>
      <c r="D50" s="179">
        <f t="shared" si="0"/>
        <v>57022.039287114574</v>
      </c>
    </row>
    <row r="51" spans="1:4" ht="15.75" x14ac:dyDescent="0.25">
      <c r="A51" s="139" t="s">
        <v>53</v>
      </c>
      <c r="B51" s="31">
        <f>SUM('1.tranše'!F49,'2.tranše'!F49,'3.tranše'!F49,'4.tranše'!F49, '5.tranše'!F49, '6.tranše'!F49, '7.tranše'!F49)</f>
        <v>145524.48054814196</v>
      </c>
      <c r="C51" s="31">
        <v>0</v>
      </c>
      <c r="D51" s="179">
        <f t="shared" si="0"/>
        <v>145524.48054814196</v>
      </c>
    </row>
    <row r="52" spans="1:4" ht="15.75" x14ac:dyDescent="0.25">
      <c r="A52" s="138" t="s">
        <v>56</v>
      </c>
      <c r="B52" s="31">
        <f>SUM('1.tranše'!F50,'2.tranše'!F50,'3.tranše'!F50,'4.tranše'!F50, '5.tranše'!F50, '6.tranše'!F50, '7.tranše'!F50)</f>
        <v>133064.79702368501</v>
      </c>
      <c r="C52" s="31">
        <v>97322.43</v>
      </c>
      <c r="D52" s="179">
        <f t="shared" si="0"/>
        <v>35742.367023685016</v>
      </c>
    </row>
    <row r="53" spans="1:4" ht="15.75" x14ac:dyDescent="0.25">
      <c r="A53" s="134" t="s">
        <v>59</v>
      </c>
      <c r="B53" s="31">
        <f>SUM('1.tranše'!F51,'2.tranše'!F51,'3.tranše'!F51,'4.tranše'!F51, '5.tranše'!F51, '6.tranše'!F51, '7.tranše'!F51)</f>
        <v>0</v>
      </c>
      <c r="C53" s="31">
        <v>0</v>
      </c>
      <c r="D53" s="179">
        <f t="shared" si="0"/>
        <v>0</v>
      </c>
    </row>
    <row r="54" spans="1:4" ht="15.75" x14ac:dyDescent="0.25">
      <c r="A54" s="134" t="s">
        <v>72</v>
      </c>
      <c r="B54" s="31">
        <f>SUM('1.tranše'!F52,'2.tranše'!F52,'3.tranše'!F52,'4.tranše'!F52, '5.tranše'!F52, '6.tranše'!F52, '7.tranše'!F52)</f>
        <v>91268.080771817651</v>
      </c>
      <c r="C54" s="31">
        <v>66550</v>
      </c>
      <c r="D54" s="179">
        <f t="shared" si="0"/>
        <v>24718.080771817651</v>
      </c>
    </row>
    <row r="55" spans="1:4" ht="15.75" x14ac:dyDescent="0.25">
      <c r="A55" s="124" t="s">
        <v>35</v>
      </c>
      <c r="B55" s="31">
        <f>SUM('1.tranše'!F53,'2.tranše'!F53,'3.tranše'!F53,'4.tranše'!F53, '5.tranše'!F53, '6.tranše'!F53, '7.tranše'!F53)</f>
        <v>128822.10574090507</v>
      </c>
      <c r="C55" s="31">
        <v>79520</v>
      </c>
      <c r="D55" s="179">
        <f t="shared" si="0"/>
        <v>49302.10574090507</v>
      </c>
    </row>
    <row r="56" spans="1:4" ht="15.75" x14ac:dyDescent="0.25">
      <c r="A56" s="134" t="s">
        <v>78</v>
      </c>
      <c r="B56" s="31">
        <f>SUM('1.tranše'!F54,'2.tranše'!F54,'3.tranše'!F54,'4.tranše'!F54, '5.tranše'!F54, '6.tranše'!F54, '7.tranše'!F54)</f>
        <v>132981.47997145407</v>
      </c>
      <c r="C56" s="31">
        <v>77778</v>
      </c>
      <c r="D56" s="179">
        <f t="shared" si="0"/>
        <v>55203.479971454071</v>
      </c>
    </row>
    <row r="57" spans="1:4" ht="15.75" x14ac:dyDescent="0.25">
      <c r="A57" s="138" t="s">
        <v>118</v>
      </c>
      <c r="B57" s="31">
        <f>SUM('1.tranše'!F55,'2.tranše'!F55,'3.tranše'!F55,'4.tranše'!F55, '5.tranše'!F55, '6.tranše'!F55, '7.tranše'!F55)</f>
        <v>0</v>
      </c>
      <c r="C57" s="31">
        <v>0</v>
      </c>
      <c r="D57" s="179">
        <f t="shared" si="0"/>
        <v>0</v>
      </c>
    </row>
    <row r="58" spans="1:4" ht="16.5" thickBot="1" x14ac:dyDescent="0.3">
      <c r="A58" s="140" t="s">
        <v>119</v>
      </c>
      <c r="B58" s="187">
        <f>SUM('6.tranše'!F56,'7.tranše'!F56)</f>
        <v>32854.924236701765</v>
      </c>
      <c r="C58" s="181">
        <v>0</v>
      </c>
      <c r="D58" s="180">
        <f t="shared" si="0"/>
        <v>32854.924236701765</v>
      </c>
    </row>
    <row r="59" spans="1:4" ht="16.5" thickBot="1" x14ac:dyDescent="0.3">
      <c r="A59" s="61"/>
      <c r="B59" s="57"/>
      <c r="C59" s="57"/>
      <c r="D59" s="91"/>
    </row>
    <row r="60" spans="1:4" ht="15.75" x14ac:dyDescent="0.25">
      <c r="A60" s="54" t="s">
        <v>100</v>
      </c>
      <c r="B60" s="147">
        <f>SUM(B19:B58)</f>
        <v>7373000</v>
      </c>
      <c r="C60" s="24">
        <f>SUM(C19:C58)</f>
        <v>2925139.43</v>
      </c>
      <c r="D60" s="148">
        <f>SUM(D19:D58)</f>
        <v>4447860.57</v>
      </c>
    </row>
    <row r="61" spans="1:4" ht="16.5" thickBot="1" x14ac:dyDescent="0.3">
      <c r="A61" s="146" t="s">
        <v>88</v>
      </c>
      <c r="B61" s="149"/>
      <c r="C61" s="150">
        <f>B60-C60</f>
        <v>4447860.57</v>
      </c>
      <c r="D61" s="151"/>
    </row>
    <row r="62" spans="1:4" ht="13.5" customHeight="1" x14ac:dyDescent="0.25">
      <c r="B62" s="65"/>
      <c r="C62" s="65"/>
      <c r="D62" s="65"/>
    </row>
    <row r="63" spans="1:4" x14ac:dyDescent="0.25">
      <c r="B63" s="68"/>
      <c r="C63" s="68"/>
      <c r="D63" s="68"/>
    </row>
  </sheetData>
  <autoFilter ref="A18:D18">
    <sortState ref="A17:H53">
      <sortCondition descending="1" ref="D16"/>
    </sortState>
  </autoFilter>
  <mergeCells count="2">
    <mergeCell ref="A1:D3"/>
    <mergeCell ref="B17:D17"/>
  </mergeCells>
  <pageMargins left="0.7" right="0.7" top="0.78740157499999996" bottom="0.78740157499999996" header="0.3" footer="0.3"/>
  <pageSetup paperSize="9" scale="60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workbookViewId="0">
      <selection activeCell="B12" sqref="B12"/>
    </sheetView>
  </sheetViews>
  <sheetFormatPr defaultRowHeight="15" x14ac:dyDescent="0.25"/>
  <cols>
    <col min="1" max="1" width="10.140625" bestFit="1" customWidth="1"/>
    <col min="2" max="2" width="64.85546875" customWidth="1"/>
    <col min="3" max="3" width="12.42578125" bestFit="1" customWidth="1"/>
  </cols>
  <sheetData>
    <row r="1" spans="1:3" x14ac:dyDescent="0.25">
      <c r="B1" s="190" t="s">
        <v>130</v>
      </c>
    </row>
    <row r="3" spans="1:3" x14ac:dyDescent="0.25">
      <c r="A3" s="188">
        <v>42352</v>
      </c>
      <c r="B3" t="s">
        <v>131</v>
      </c>
      <c r="C3" s="189">
        <v>230270</v>
      </c>
    </row>
    <row r="4" spans="1:3" x14ac:dyDescent="0.25">
      <c r="C4" s="189"/>
    </row>
    <row r="5" spans="1:3" x14ac:dyDescent="0.25">
      <c r="C5" s="189"/>
    </row>
    <row r="6" spans="1:3" x14ac:dyDescent="0.25">
      <c r="C6" s="189"/>
    </row>
    <row r="7" spans="1:3" x14ac:dyDescent="0.25">
      <c r="C7" s="189"/>
    </row>
    <row r="8" spans="1:3" x14ac:dyDescent="0.25">
      <c r="C8" s="189"/>
    </row>
    <row r="9" spans="1:3" x14ac:dyDescent="0.25">
      <c r="C9" s="189"/>
    </row>
    <row r="10" spans="1:3" x14ac:dyDescent="0.25">
      <c r="C10" s="189"/>
    </row>
    <row r="11" spans="1:3" x14ac:dyDescent="0.25">
      <c r="C11" s="189"/>
    </row>
    <row r="12" spans="1:3" x14ac:dyDescent="0.25">
      <c r="C12" s="189"/>
    </row>
    <row r="13" spans="1:3" x14ac:dyDescent="0.25">
      <c r="C13" s="189"/>
    </row>
    <row r="14" spans="1:3" x14ac:dyDescent="0.25">
      <c r="C14" s="189"/>
    </row>
    <row r="15" spans="1:3" x14ac:dyDescent="0.25">
      <c r="C15" s="189"/>
    </row>
    <row r="16" spans="1:3" x14ac:dyDescent="0.25">
      <c r="C16" s="189"/>
    </row>
    <row r="17" spans="3:3" x14ac:dyDescent="0.25">
      <c r="C17" s="189"/>
    </row>
    <row r="18" spans="3:3" x14ac:dyDescent="0.25">
      <c r="C18" s="189"/>
    </row>
    <row r="19" spans="3:3" x14ac:dyDescent="0.25">
      <c r="C19" s="189"/>
    </row>
    <row r="20" spans="3:3" x14ac:dyDescent="0.25">
      <c r="C20" s="189"/>
    </row>
  </sheetData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60"/>
  <sheetViews>
    <sheetView topLeftCell="A10" zoomScale="80" zoomScaleNormal="80" workbookViewId="0">
      <selection activeCell="A4" sqref="A4"/>
    </sheetView>
  </sheetViews>
  <sheetFormatPr defaultRowHeight="15" x14ac:dyDescent="0.25"/>
  <cols>
    <col min="1" max="1" width="45.42578125" customWidth="1"/>
    <col min="2" max="2" width="21.7109375" style="2" customWidth="1"/>
    <col min="3" max="3" width="10.28515625" style="2" customWidth="1"/>
    <col min="4" max="4" width="15" customWidth="1"/>
    <col min="5" max="5" width="18.85546875" customWidth="1"/>
    <col min="6" max="6" width="13.85546875" bestFit="1" customWidth="1"/>
    <col min="7" max="7" width="8.5703125" style="94" bestFit="1" customWidth="1"/>
    <col min="8" max="8" width="10.28515625" customWidth="1"/>
  </cols>
  <sheetData>
    <row r="1" spans="1:7" ht="18.75" customHeight="1" x14ac:dyDescent="0.25">
      <c r="A1" s="211" t="s">
        <v>106</v>
      </c>
      <c r="B1" s="211"/>
      <c r="C1" s="211"/>
      <c r="D1" s="211"/>
      <c r="E1" s="211"/>
      <c r="F1" s="211"/>
    </row>
    <row r="2" spans="1:7" ht="18.75" customHeight="1" x14ac:dyDescent="0.25">
      <c r="A2" s="211"/>
      <c r="B2" s="211"/>
      <c r="C2" s="211"/>
      <c r="D2" s="211"/>
      <c r="E2" s="211"/>
      <c r="F2" s="211"/>
    </row>
    <row r="3" spans="1:7" ht="18.75" customHeight="1" x14ac:dyDescent="0.25">
      <c r="A3" s="211"/>
      <c r="B3" s="211"/>
      <c r="C3" s="211"/>
      <c r="D3" s="211"/>
      <c r="E3" s="211"/>
      <c r="F3" s="211"/>
    </row>
    <row r="4" spans="1:7" ht="15.75" x14ac:dyDescent="0.25">
      <c r="A4" s="3" t="s">
        <v>70</v>
      </c>
    </row>
    <row r="5" spans="1:7" ht="15.75" x14ac:dyDescent="0.25">
      <c r="A5" s="4" t="s">
        <v>71</v>
      </c>
    </row>
    <row r="6" spans="1:7" ht="16.5" customHeight="1" x14ac:dyDescent="0.25">
      <c r="A6" s="5"/>
    </row>
    <row r="7" spans="1:7" x14ac:dyDescent="0.25">
      <c r="A7" s="5"/>
    </row>
    <row r="8" spans="1:7" ht="105.75" customHeight="1" thickBot="1" x14ac:dyDescent="0.3">
      <c r="A8" s="126" t="s">
        <v>79</v>
      </c>
    </row>
    <row r="9" spans="1:7" ht="16.5" thickBot="1" x14ac:dyDescent="0.3">
      <c r="B9" s="212" t="s">
        <v>54</v>
      </c>
      <c r="C9" s="213"/>
      <c r="D9" s="213"/>
      <c r="E9" s="213"/>
      <c r="F9" s="214"/>
    </row>
    <row r="10" spans="1:7" ht="16.5" customHeight="1" thickBot="1" x14ac:dyDescent="0.3">
      <c r="B10" s="101" t="s">
        <v>84</v>
      </c>
      <c r="C10" s="105"/>
      <c r="D10" s="105"/>
      <c r="E10" s="106"/>
      <c r="F10" s="93">
        <v>972000</v>
      </c>
    </row>
    <row r="11" spans="1:7" ht="16.5" customHeight="1" x14ac:dyDescent="0.25">
      <c r="A11" s="99"/>
      <c r="B11" s="99"/>
      <c r="C11" s="99"/>
      <c r="D11" s="100"/>
    </row>
    <row r="12" spans="1:7" ht="16.5" customHeight="1" x14ac:dyDescent="0.25">
      <c r="A12" s="99"/>
      <c r="B12" s="99"/>
      <c r="C12" s="99"/>
      <c r="D12" s="100"/>
    </row>
    <row r="13" spans="1:7" s="11" customFormat="1" ht="16.5" customHeight="1" thickBot="1" x14ac:dyDescent="0.3">
      <c r="A13" s="9"/>
      <c r="B13" s="10"/>
      <c r="C13" s="10"/>
      <c r="E13" s="12"/>
      <c r="F13" s="13"/>
      <c r="G13" s="95"/>
    </row>
    <row r="14" spans="1:7" s="9" customFormat="1" ht="65.25" customHeight="1" thickBot="1" x14ac:dyDescent="0.3">
      <c r="B14" s="142" t="s">
        <v>81</v>
      </c>
      <c r="C14" s="110" t="s">
        <v>68</v>
      </c>
      <c r="D14" s="206" t="s">
        <v>55</v>
      </c>
      <c r="E14" s="207"/>
      <c r="F14" s="208"/>
      <c r="G14" s="96"/>
    </row>
    <row r="15" spans="1:7" s="20" customFormat="1" ht="16.5" thickBot="1" x14ac:dyDescent="0.3">
      <c r="B15" s="107"/>
      <c r="C15" s="110"/>
      <c r="D15" s="17">
        <v>0.66</v>
      </c>
      <c r="E15" s="18">
        <f>1-D15</f>
        <v>0.33999999999999997</v>
      </c>
      <c r="F15" s="108"/>
      <c r="G15" s="97"/>
    </row>
    <row r="16" spans="1:7" s="20" customFormat="1" ht="16.5" thickBot="1" x14ac:dyDescent="0.3">
      <c r="A16" s="112" t="s">
        <v>66</v>
      </c>
      <c r="B16" s="107">
        <v>2014</v>
      </c>
      <c r="C16" s="110"/>
      <c r="D16" s="17" t="s">
        <v>4</v>
      </c>
      <c r="E16" s="18" t="s">
        <v>5</v>
      </c>
      <c r="F16" s="108" t="s">
        <v>6</v>
      </c>
      <c r="G16" s="113" t="s">
        <v>67</v>
      </c>
    </row>
    <row r="17" spans="1:7" ht="15.75" x14ac:dyDescent="0.25">
      <c r="A17" s="135" t="s">
        <v>7</v>
      </c>
      <c r="B17" s="133">
        <v>150</v>
      </c>
      <c r="C17" s="118">
        <v>1</v>
      </c>
      <c r="D17" s="111">
        <f t="shared" ref="D17:D54" si="0">$F$10*$D$15/$C$56*C17</f>
        <v>18329.142857142859</v>
      </c>
      <c r="E17" s="31">
        <f t="shared" ref="E17:E54" si="1">$F$10*$E$15*B17/$B$56</f>
        <v>25552.577319587625</v>
      </c>
      <c r="F17" s="102">
        <f t="shared" ref="F17:F54" si="2">(D17+E17)</f>
        <v>43881.72017673048</v>
      </c>
      <c r="G17" s="121">
        <f>F17/$F$56</f>
        <v>4.514580265095728E-2</v>
      </c>
    </row>
    <row r="18" spans="1:7" ht="16.5" customHeight="1" x14ac:dyDescent="0.25">
      <c r="A18" s="134" t="s">
        <v>11</v>
      </c>
      <c r="B18" s="130">
        <v>109</v>
      </c>
      <c r="C18" s="116">
        <v>1</v>
      </c>
      <c r="D18" s="111">
        <f t="shared" si="0"/>
        <v>18329.142857142859</v>
      </c>
      <c r="E18" s="31">
        <f t="shared" si="1"/>
        <v>18568.206185567007</v>
      </c>
      <c r="F18" s="102">
        <f t="shared" si="2"/>
        <v>36897.349042709866</v>
      </c>
      <c r="G18" s="121">
        <f>F18/$F$56</f>
        <v>3.7960235640648009E-2</v>
      </c>
    </row>
    <row r="19" spans="1:7" ht="15.75" x14ac:dyDescent="0.25">
      <c r="A19" s="136" t="s">
        <v>12</v>
      </c>
      <c r="B19" s="130">
        <v>121</v>
      </c>
      <c r="C19" s="116">
        <v>1</v>
      </c>
      <c r="D19" s="111">
        <f t="shared" si="0"/>
        <v>18329.142857142859</v>
      </c>
      <c r="E19" s="31">
        <f t="shared" si="1"/>
        <v>20612.412371134018</v>
      </c>
      <c r="F19" s="102">
        <f t="shared" si="2"/>
        <v>38941.555228276877</v>
      </c>
      <c r="G19" s="121">
        <f>F19/$F$56</f>
        <v>4.0063328424153159E-2</v>
      </c>
    </row>
    <row r="20" spans="1:7" ht="15.75" x14ac:dyDescent="0.25">
      <c r="A20" s="136" t="s">
        <v>57</v>
      </c>
      <c r="B20" s="130">
        <v>129</v>
      </c>
      <c r="C20" s="116">
        <v>1</v>
      </c>
      <c r="D20" s="111">
        <f t="shared" si="0"/>
        <v>18329.142857142859</v>
      </c>
      <c r="E20" s="31">
        <f t="shared" si="1"/>
        <v>21975.216494845357</v>
      </c>
      <c r="F20" s="102">
        <f t="shared" si="2"/>
        <v>40304.359351988212</v>
      </c>
      <c r="G20" s="121">
        <f>F20/$F$56</f>
        <v>4.146539027982326E-2</v>
      </c>
    </row>
    <row r="21" spans="1:7" ht="15.75" x14ac:dyDescent="0.25">
      <c r="A21" s="134" t="s">
        <v>8</v>
      </c>
      <c r="B21" s="130">
        <v>85</v>
      </c>
      <c r="C21" s="116">
        <v>1</v>
      </c>
      <c r="D21" s="111">
        <f t="shared" si="0"/>
        <v>18329.142857142859</v>
      </c>
      <c r="E21" s="31">
        <f t="shared" si="1"/>
        <v>14479.793814432987</v>
      </c>
      <c r="F21" s="102">
        <f t="shared" si="2"/>
        <v>32808.936671575844</v>
      </c>
      <c r="G21" s="121">
        <f>F21/$F$56</f>
        <v>3.3754050073637694E-2</v>
      </c>
    </row>
    <row r="22" spans="1:7" ht="16.5" customHeight="1" x14ac:dyDescent="0.25">
      <c r="A22" s="134" t="s">
        <v>69</v>
      </c>
      <c r="B22" s="130">
        <v>87</v>
      </c>
      <c r="C22" s="116">
        <v>1</v>
      </c>
      <c r="D22" s="111">
        <f t="shared" si="0"/>
        <v>18329.142857142859</v>
      </c>
      <c r="E22" s="31">
        <f t="shared" si="1"/>
        <v>14820.494845360823</v>
      </c>
      <c r="F22" s="102">
        <f t="shared" si="2"/>
        <v>33149.637702503678</v>
      </c>
      <c r="G22" s="121">
        <f t="shared" ref="G22" si="3">F22/$F$56</f>
        <v>3.4104565537555219E-2</v>
      </c>
    </row>
    <row r="23" spans="1:7" ht="16.5" customHeight="1" x14ac:dyDescent="0.25">
      <c r="A23" s="134" t="s">
        <v>13</v>
      </c>
      <c r="B23" s="130">
        <v>62</v>
      </c>
      <c r="C23" s="116">
        <v>1</v>
      </c>
      <c r="D23" s="111">
        <f t="shared" si="0"/>
        <v>18329.142857142859</v>
      </c>
      <c r="E23" s="31">
        <f t="shared" si="1"/>
        <v>10561.731958762884</v>
      </c>
      <c r="F23" s="102">
        <f t="shared" si="2"/>
        <v>28890.874815905743</v>
      </c>
      <c r="G23" s="121">
        <f t="shared" ref="G23:G54" si="4">F23/$F$56</f>
        <v>2.9723122238586152E-2</v>
      </c>
    </row>
    <row r="24" spans="1:7" ht="15.75" x14ac:dyDescent="0.25">
      <c r="A24" s="134" t="s">
        <v>60</v>
      </c>
      <c r="B24" s="130">
        <v>42</v>
      </c>
      <c r="C24" s="116">
        <v>1</v>
      </c>
      <c r="D24" s="111">
        <f t="shared" si="0"/>
        <v>18329.142857142859</v>
      </c>
      <c r="E24" s="31">
        <f t="shared" si="1"/>
        <v>7154.7216494845352</v>
      </c>
      <c r="F24" s="102">
        <f t="shared" si="2"/>
        <v>25483.864506627393</v>
      </c>
      <c r="G24" s="121">
        <f t="shared" si="4"/>
        <v>2.6217967599410894E-2</v>
      </c>
    </row>
    <row r="25" spans="1:7" ht="15.75" x14ac:dyDescent="0.25">
      <c r="A25" s="136" t="s">
        <v>10</v>
      </c>
      <c r="B25" s="130">
        <v>112</v>
      </c>
      <c r="C25" s="116">
        <v>1</v>
      </c>
      <c r="D25" s="111">
        <f t="shared" si="0"/>
        <v>18329.142857142859</v>
      </c>
      <c r="E25" s="31">
        <f t="shared" si="1"/>
        <v>19079.257731958758</v>
      </c>
      <c r="F25" s="102">
        <f t="shared" si="2"/>
        <v>37408.400589101613</v>
      </c>
      <c r="G25" s="121">
        <f t="shared" si="4"/>
        <v>3.8486008836524289E-2</v>
      </c>
    </row>
    <row r="26" spans="1:7" ht="15.75" x14ac:dyDescent="0.25">
      <c r="A26" s="134" t="s">
        <v>21</v>
      </c>
      <c r="B26" s="130">
        <v>44</v>
      </c>
      <c r="C26" s="116">
        <v>1</v>
      </c>
      <c r="D26" s="111">
        <f t="shared" si="0"/>
        <v>18329.142857142859</v>
      </c>
      <c r="E26" s="31">
        <f t="shared" si="1"/>
        <v>7495.42268041237</v>
      </c>
      <c r="F26" s="102">
        <f t="shared" si="2"/>
        <v>25824.565537555231</v>
      </c>
      <c r="G26" s="121">
        <f t="shared" si="4"/>
        <v>2.6568483063328423E-2</v>
      </c>
    </row>
    <row r="27" spans="1:7" ht="15.75" x14ac:dyDescent="0.25">
      <c r="A27" s="134" t="s">
        <v>28</v>
      </c>
      <c r="B27" s="130">
        <v>38</v>
      </c>
      <c r="C27" s="116">
        <v>1</v>
      </c>
      <c r="D27" s="111">
        <f t="shared" si="0"/>
        <v>18329.142857142859</v>
      </c>
      <c r="E27" s="31">
        <f t="shared" si="1"/>
        <v>6473.3195876288646</v>
      </c>
      <c r="F27" s="102">
        <f t="shared" si="2"/>
        <v>24802.462444771721</v>
      </c>
      <c r="G27" s="121">
        <f t="shared" si="4"/>
        <v>2.5516936671575841E-2</v>
      </c>
    </row>
    <row r="28" spans="1:7" ht="15.75" x14ac:dyDescent="0.25">
      <c r="A28" s="136" t="s">
        <v>61</v>
      </c>
      <c r="B28" s="130">
        <v>63</v>
      </c>
      <c r="C28" s="116">
        <v>1</v>
      </c>
      <c r="D28" s="111">
        <f t="shared" si="0"/>
        <v>18329.142857142859</v>
      </c>
      <c r="E28" s="31">
        <f t="shared" si="1"/>
        <v>10732.082474226801</v>
      </c>
      <c r="F28" s="102">
        <f t="shared" si="2"/>
        <v>29061.22533136966</v>
      </c>
      <c r="G28" s="121">
        <f t="shared" si="4"/>
        <v>2.9898379970544915E-2</v>
      </c>
    </row>
    <row r="29" spans="1:7" ht="15.75" x14ac:dyDescent="0.25">
      <c r="A29" s="136" t="s">
        <v>24</v>
      </c>
      <c r="B29" s="130">
        <v>104</v>
      </c>
      <c r="C29" s="116">
        <v>1</v>
      </c>
      <c r="D29" s="111">
        <f t="shared" si="0"/>
        <v>18329.142857142859</v>
      </c>
      <c r="E29" s="31">
        <f t="shared" si="1"/>
        <v>17716.453608247419</v>
      </c>
      <c r="F29" s="102">
        <f t="shared" si="2"/>
        <v>36045.596465390277</v>
      </c>
      <c r="G29" s="121">
        <f t="shared" si="4"/>
        <v>3.7083946980854189E-2</v>
      </c>
    </row>
    <row r="30" spans="1:7" ht="15.75" x14ac:dyDescent="0.25">
      <c r="A30" s="134" t="s">
        <v>20</v>
      </c>
      <c r="B30" s="130">
        <v>62</v>
      </c>
      <c r="C30" s="116">
        <v>1</v>
      </c>
      <c r="D30" s="111">
        <f t="shared" si="0"/>
        <v>18329.142857142859</v>
      </c>
      <c r="E30" s="31">
        <f t="shared" si="1"/>
        <v>10561.731958762884</v>
      </c>
      <c r="F30" s="102">
        <f t="shared" si="2"/>
        <v>28890.874815905743</v>
      </c>
      <c r="G30" s="121">
        <f t="shared" si="4"/>
        <v>2.9723122238586152E-2</v>
      </c>
    </row>
    <row r="31" spans="1:7" ht="15.75" x14ac:dyDescent="0.25">
      <c r="A31" s="134" t="s">
        <v>25</v>
      </c>
      <c r="B31" s="130">
        <v>49</v>
      </c>
      <c r="C31" s="116">
        <v>1</v>
      </c>
      <c r="D31" s="111">
        <f t="shared" si="0"/>
        <v>18329.142857142859</v>
      </c>
      <c r="E31" s="31">
        <f t="shared" si="1"/>
        <v>8347.1752577319567</v>
      </c>
      <c r="F31" s="102">
        <f t="shared" si="2"/>
        <v>26676.318114874815</v>
      </c>
      <c r="G31" s="121">
        <f t="shared" si="4"/>
        <v>2.7444771723122235E-2</v>
      </c>
    </row>
    <row r="32" spans="1:7" ht="15.75" x14ac:dyDescent="0.25">
      <c r="A32" s="136" t="s">
        <v>74</v>
      </c>
      <c r="B32" s="130">
        <v>66</v>
      </c>
      <c r="C32" s="116">
        <v>1</v>
      </c>
      <c r="D32" s="111">
        <f t="shared" si="0"/>
        <v>18329.142857142859</v>
      </c>
      <c r="E32" s="31">
        <f t="shared" si="1"/>
        <v>11243.134020618554</v>
      </c>
      <c r="F32" s="102">
        <f t="shared" si="2"/>
        <v>29572.276877761411</v>
      </c>
      <c r="G32" s="121">
        <f t="shared" si="4"/>
        <v>3.0424153166421202E-2</v>
      </c>
    </row>
    <row r="33" spans="1:7" ht="15.75" x14ac:dyDescent="0.25">
      <c r="A33" s="134" t="s">
        <v>73</v>
      </c>
      <c r="B33" s="130">
        <v>52</v>
      </c>
      <c r="C33" s="116">
        <v>1</v>
      </c>
      <c r="D33" s="111">
        <f t="shared" si="0"/>
        <v>18329.142857142859</v>
      </c>
      <c r="E33" s="31">
        <f t="shared" si="1"/>
        <v>8858.2268041237094</v>
      </c>
      <c r="F33" s="102">
        <f t="shared" si="2"/>
        <v>27187.369661266566</v>
      </c>
      <c r="G33" s="121">
        <f t="shared" si="4"/>
        <v>2.7970544918998523E-2</v>
      </c>
    </row>
    <row r="34" spans="1:7" ht="15.75" x14ac:dyDescent="0.25">
      <c r="A34" s="134" t="s">
        <v>23</v>
      </c>
      <c r="B34" s="130">
        <v>41</v>
      </c>
      <c r="C34" s="116">
        <v>1</v>
      </c>
      <c r="D34" s="111">
        <f t="shared" si="0"/>
        <v>18329.142857142859</v>
      </c>
      <c r="E34" s="31">
        <f t="shared" si="1"/>
        <v>6984.3711340206173</v>
      </c>
      <c r="F34" s="102">
        <f t="shared" si="2"/>
        <v>25313.513991163476</v>
      </c>
      <c r="G34" s="121">
        <f t="shared" si="4"/>
        <v>2.6042709867452132E-2</v>
      </c>
    </row>
    <row r="35" spans="1:7" ht="15.75" x14ac:dyDescent="0.25">
      <c r="A35" s="137" t="s">
        <v>27</v>
      </c>
      <c r="B35" s="130">
        <v>46</v>
      </c>
      <c r="C35" s="116">
        <v>1</v>
      </c>
      <c r="D35" s="111">
        <f t="shared" si="0"/>
        <v>18329.142857142859</v>
      </c>
      <c r="E35" s="31">
        <f t="shared" si="1"/>
        <v>7836.1237113402049</v>
      </c>
      <c r="F35" s="102">
        <f t="shared" si="2"/>
        <v>26165.266568483064</v>
      </c>
      <c r="G35" s="121">
        <f t="shared" si="4"/>
        <v>2.6918998527245948E-2</v>
      </c>
    </row>
    <row r="36" spans="1:7" ht="15.75" x14ac:dyDescent="0.25">
      <c r="A36" s="134" t="s">
        <v>33</v>
      </c>
      <c r="B36" s="130">
        <v>81</v>
      </c>
      <c r="C36" s="116">
        <v>1</v>
      </c>
      <c r="D36" s="111">
        <f t="shared" si="0"/>
        <v>18329.142857142859</v>
      </c>
      <c r="E36" s="31">
        <f t="shared" si="1"/>
        <v>13798.391752577318</v>
      </c>
      <c r="F36" s="103">
        <f t="shared" si="2"/>
        <v>32127.534609720176</v>
      </c>
      <c r="G36" s="121">
        <f t="shared" si="4"/>
        <v>3.3053019145802644E-2</v>
      </c>
    </row>
    <row r="37" spans="1:7" ht="15.75" x14ac:dyDescent="0.25">
      <c r="A37" s="134" t="s">
        <v>64</v>
      </c>
      <c r="B37" s="130">
        <v>100</v>
      </c>
      <c r="C37" s="116">
        <v>1</v>
      </c>
      <c r="D37" s="111">
        <f t="shared" si="0"/>
        <v>18329.142857142859</v>
      </c>
      <c r="E37" s="31">
        <f t="shared" si="1"/>
        <v>17035.051546391747</v>
      </c>
      <c r="F37" s="102">
        <f t="shared" si="2"/>
        <v>35364.19440353461</v>
      </c>
      <c r="G37" s="121">
        <f t="shared" si="4"/>
        <v>3.6382916053019139E-2</v>
      </c>
    </row>
    <row r="38" spans="1:7" ht="15.75" x14ac:dyDescent="0.25">
      <c r="A38" s="134" t="s">
        <v>16</v>
      </c>
      <c r="B38" s="130">
        <v>53</v>
      </c>
      <c r="C38" s="116">
        <v>1</v>
      </c>
      <c r="D38" s="111">
        <f t="shared" si="0"/>
        <v>18329.142857142859</v>
      </c>
      <c r="E38" s="31">
        <f t="shared" si="1"/>
        <v>9028.5773195876263</v>
      </c>
      <c r="F38" s="102">
        <f t="shared" si="2"/>
        <v>27357.720176730487</v>
      </c>
      <c r="G38" s="121">
        <f t="shared" si="4"/>
        <v>2.8145802650957289E-2</v>
      </c>
    </row>
    <row r="39" spans="1:7" ht="15.75" x14ac:dyDescent="0.25">
      <c r="A39" s="134" t="s">
        <v>63</v>
      </c>
      <c r="B39" s="130">
        <v>43</v>
      </c>
      <c r="C39" s="116">
        <v>1</v>
      </c>
      <c r="D39" s="111">
        <f t="shared" si="0"/>
        <v>18329.142857142859</v>
      </c>
      <c r="E39" s="31">
        <f t="shared" si="1"/>
        <v>7325.0721649484531</v>
      </c>
      <c r="F39" s="102">
        <f t="shared" si="2"/>
        <v>25654.21502209131</v>
      </c>
      <c r="G39" s="121">
        <f t="shared" si="4"/>
        <v>2.6393225331369657E-2</v>
      </c>
    </row>
    <row r="40" spans="1:7" ht="15.75" x14ac:dyDescent="0.25">
      <c r="A40" s="134" t="s">
        <v>19</v>
      </c>
      <c r="B40" s="130">
        <v>44</v>
      </c>
      <c r="C40" s="116">
        <v>1</v>
      </c>
      <c r="D40" s="111">
        <f t="shared" si="0"/>
        <v>18329.142857142859</v>
      </c>
      <c r="E40" s="31">
        <f t="shared" si="1"/>
        <v>7495.42268041237</v>
      </c>
      <c r="F40" s="102">
        <f t="shared" si="2"/>
        <v>25824.565537555231</v>
      </c>
      <c r="G40" s="121">
        <f t="shared" si="4"/>
        <v>2.6568483063328423E-2</v>
      </c>
    </row>
    <row r="41" spans="1:7" ht="15.75" x14ac:dyDescent="0.25">
      <c r="A41" s="134" t="s">
        <v>29</v>
      </c>
      <c r="B41" s="131">
        <v>35</v>
      </c>
      <c r="C41" s="117">
        <v>1</v>
      </c>
      <c r="D41" s="111">
        <f t="shared" si="0"/>
        <v>18329.142857142859</v>
      </c>
      <c r="E41" s="31">
        <f t="shared" si="1"/>
        <v>5962.2680412371128</v>
      </c>
      <c r="F41" s="102">
        <f t="shared" si="2"/>
        <v>24291.410898379971</v>
      </c>
      <c r="G41" s="121">
        <f t="shared" si="4"/>
        <v>2.4991163475699556E-2</v>
      </c>
    </row>
    <row r="42" spans="1:7" ht="15.75" x14ac:dyDescent="0.25">
      <c r="A42" s="138" t="s">
        <v>62</v>
      </c>
      <c r="B42" s="132">
        <v>17</v>
      </c>
      <c r="C42" s="118">
        <v>1</v>
      </c>
      <c r="D42" s="111">
        <f t="shared" si="0"/>
        <v>18329.142857142859</v>
      </c>
      <c r="E42" s="31">
        <f t="shared" si="1"/>
        <v>2895.9587628865975</v>
      </c>
      <c r="F42" s="102">
        <f t="shared" si="2"/>
        <v>21225.101620029454</v>
      </c>
      <c r="G42" s="121">
        <f t="shared" si="4"/>
        <v>2.1836524300441824E-2</v>
      </c>
    </row>
    <row r="43" spans="1:7" ht="15.75" x14ac:dyDescent="0.25">
      <c r="A43" s="138" t="s">
        <v>32</v>
      </c>
      <c r="B43" s="132">
        <v>30</v>
      </c>
      <c r="C43" s="118">
        <v>1</v>
      </c>
      <c r="D43" s="111">
        <f t="shared" si="0"/>
        <v>18329.142857142859</v>
      </c>
      <c r="E43" s="31">
        <f t="shared" si="1"/>
        <v>5110.5154639175253</v>
      </c>
      <c r="F43" s="104">
        <f t="shared" si="2"/>
        <v>23439.658321060386</v>
      </c>
      <c r="G43" s="121">
        <f t="shared" si="4"/>
        <v>2.4114874815905744E-2</v>
      </c>
    </row>
    <row r="44" spans="1:7" ht="15.75" x14ac:dyDescent="0.25">
      <c r="A44" s="134" t="s">
        <v>58</v>
      </c>
      <c r="B44" s="131">
        <v>23</v>
      </c>
      <c r="C44" s="117">
        <v>1</v>
      </c>
      <c r="D44" s="111">
        <f t="shared" si="0"/>
        <v>18329.142857142859</v>
      </c>
      <c r="E44" s="31">
        <f t="shared" si="1"/>
        <v>3918.0618556701024</v>
      </c>
      <c r="F44" s="102">
        <f t="shared" si="2"/>
        <v>22247.20471281296</v>
      </c>
      <c r="G44" s="121">
        <f t="shared" si="4"/>
        <v>2.2888070692194399E-2</v>
      </c>
    </row>
    <row r="45" spans="1:7" ht="15.75" x14ac:dyDescent="0.25">
      <c r="A45" s="134" t="s">
        <v>75</v>
      </c>
      <c r="B45" s="131">
        <v>15</v>
      </c>
      <c r="C45" s="117">
        <v>1</v>
      </c>
      <c r="D45" s="111">
        <f t="shared" si="0"/>
        <v>18329.142857142859</v>
      </c>
      <c r="E45" s="31">
        <f t="shared" si="1"/>
        <v>2555.2577319587626</v>
      </c>
      <c r="F45" s="102">
        <f t="shared" si="2"/>
        <v>20884.40058910162</v>
      </c>
      <c r="G45" s="121">
        <f t="shared" si="4"/>
        <v>2.1486008836524299E-2</v>
      </c>
    </row>
    <row r="46" spans="1:7" ht="15.75" x14ac:dyDescent="0.25">
      <c r="A46" s="138" t="s">
        <v>76</v>
      </c>
      <c r="B46" s="129">
        <v>1</v>
      </c>
      <c r="C46" s="115">
        <v>1</v>
      </c>
      <c r="D46" s="111">
        <f t="shared" si="0"/>
        <v>18329.142857142859</v>
      </c>
      <c r="E46" s="31">
        <f t="shared" si="1"/>
        <v>170.3505154639175</v>
      </c>
      <c r="F46" s="102">
        <f t="shared" si="2"/>
        <v>18499.493372606776</v>
      </c>
      <c r="G46" s="121">
        <f t="shared" si="4"/>
        <v>1.903240058910162E-2</v>
      </c>
    </row>
    <row r="47" spans="1:7" ht="15.75" x14ac:dyDescent="0.25">
      <c r="A47" s="134" t="s">
        <v>77</v>
      </c>
      <c r="B47" s="132">
        <v>0</v>
      </c>
      <c r="C47" s="115">
        <v>0</v>
      </c>
      <c r="D47" s="111">
        <f t="shared" si="0"/>
        <v>0</v>
      </c>
      <c r="E47" s="31">
        <f t="shared" si="1"/>
        <v>0</v>
      </c>
      <c r="F47" s="102">
        <f t="shared" si="2"/>
        <v>0</v>
      </c>
      <c r="G47" s="121">
        <f t="shared" si="4"/>
        <v>0</v>
      </c>
    </row>
    <row r="48" spans="1:7" ht="15.75" x14ac:dyDescent="0.25">
      <c r="A48" s="138" t="s">
        <v>65</v>
      </c>
      <c r="B48" s="129">
        <v>12</v>
      </c>
      <c r="C48" s="115">
        <v>1</v>
      </c>
      <c r="D48" s="111">
        <f t="shared" si="0"/>
        <v>18329.142857142859</v>
      </c>
      <c r="E48" s="31">
        <f t="shared" si="1"/>
        <v>2044.2061855670099</v>
      </c>
      <c r="F48" s="102">
        <f t="shared" si="2"/>
        <v>20373.34904270987</v>
      </c>
      <c r="G48" s="121">
        <f t="shared" si="4"/>
        <v>2.0960235640648011E-2</v>
      </c>
    </row>
    <row r="49" spans="1:7" ht="15.75" x14ac:dyDescent="0.25">
      <c r="A49" s="139" t="s">
        <v>53</v>
      </c>
      <c r="B49" s="129">
        <v>12</v>
      </c>
      <c r="C49" s="115">
        <v>1</v>
      </c>
      <c r="D49" s="111">
        <f t="shared" si="0"/>
        <v>18329.142857142859</v>
      </c>
      <c r="E49" s="31">
        <f t="shared" si="1"/>
        <v>2044.2061855670099</v>
      </c>
      <c r="F49" s="102">
        <f t="shared" si="2"/>
        <v>20373.34904270987</v>
      </c>
      <c r="G49" s="121">
        <f t="shared" si="4"/>
        <v>2.0960235640648011E-2</v>
      </c>
    </row>
    <row r="50" spans="1:7" ht="15.75" x14ac:dyDescent="0.25">
      <c r="A50" s="138" t="s">
        <v>56</v>
      </c>
      <c r="B50" s="129">
        <v>5</v>
      </c>
      <c r="C50" s="115">
        <v>1</v>
      </c>
      <c r="D50" s="111">
        <f t="shared" si="0"/>
        <v>18329.142857142859</v>
      </c>
      <c r="E50" s="31">
        <f t="shared" si="1"/>
        <v>851.75257731958754</v>
      </c>
      <c r="F50" s="102">
        <f t="shared" si="2"/>
        <v>19180.895434462447</v>
      </c>
      <c r="G50" s="121">
        <f t="shared" si="4"/>
        <v>1.9733431516936673E-2</v>
      </c>
    </row>
    <row r="51" spans="1:7" ht="15.75" x14ac:dyDescent="0.25">
      <c r="A51" s="134" t="s">
        <v>59</v>
      </c>
      <c r="B51" s="132">
        <v>0</v>
      </c>
      <c r="C51" s="118">
        <v>0</v>
      </c>
      <c r="D51" s="111">
        <f t="shared" si="0"/>
        <v>0</v>
      </c>
      <c r="E51" s="31">
        <f t="shared" si="1"/>
        <v>0</v>
      </c>
      <c r="F51" s="102">
        <f t="shared" si="2"/>
        <v>0</v>
      </c>
      <c r="G51" s="121">
        <f t="shared" si="4"/>
        <v>0</v>
      </c>
    </row>
    <row r="52" spans="1:7" ht="15.75" x14ac:dyDescent="0.25">
      <c r="A52" s="134" t="s">
        <v>72</v>
      </c>
      <c r="B52" s="132">
        <v>0</v>
      </c>
      <c r="C52" s="118">
        <v>0</v>
      </c>
      <c r="D52" s="111">
        <f t="shared" si="0"/>
        <v>0</v>
      </c>
      <c r="E52" s="31">
        <f t="shared" si="1"/>
        <v>0</v>
      </c>
      <c r="F52" s="102">
        <f t="shared" si="2"/>
        <v>0</v>
      </c>
      <c r="G52" s="121">
        <f t="shared" si="4"/>
        <v>0</v>
      </c>
    </row>
    <row r="53" spans="1:7" ht="15.75" x14ac:dyDescent="0.25">
      <c r="A53" s="124" t="s">
        <v>35</v>
      </c>
      <c r="B53" s="131">
        <v>3</v>
      </c>
      <c r="C53" s="117">
        <v>1</v>
      </c>
      <c r="D53" s="111">
        <f t="shared" si="0"/>
        <v>18329.142857142859</v>
      </c>
      <c r="E53" s="31">
        <f t="shared" si="1"/>
        <v>511.05154639175248</v>
      </c>
      <c r="F53" s="102">
        <f t="shared" si="2"/>
        <v>18840.19440353461</v>
      </c>
      <c r="G53" s="121">
        <f t="shared" si="4"/>
        <v>1.9382916053019145E-2</v>
      </c>
    </row>
    <row r="54" spans="1:7" ht="16.5" thickBot="1" x14ac:dyDescent="0.3">
      <c r="A54" s="140" t="s">
        <v>78</v>
      </c>
      <c r="B54" s="141">
        <v>4</v>
      </c>
      <c r="C54" s="125">
        <v>1</v>
      </c>
      <c r="D54" s="122">
        <f t="shared" si="0"/>
        <v>18329.142857142859</v>
      </c>
      <c r="E54" s="50">
        <f t="shared" si="1"/>
        <v>681.40206185567001</v>
      </c>
      <c r="F54" s="114">
        <f t="shared" si="2"/>
        <v>19010.54491899853</v>
      </c>
      <c r="G54" s="123">
        <f t="shared" si="4"/>
        <v>1.9558173784977911E-2</v>
      </c>
    </row>
    <row r="55" spans="1:7" ht="16.5" thickBot="1" x14ac:dyDescent="0.3">
      <c r="A55" s="61"/>
      <c r="B55" s="127"/>
      <c r="C55" s="60"/>
      <c r="D55" s="57"/>
      <c r="E55" s="57"/>
      <c r="F55" s="91"/>
    </row>
    <row r="56" spans="1:7" ht="16.5" thickBot="1" x14ac:dyDescent="0.3">
      <c r="A56" s="54" t="s">
        <v>36</v>
      </c>
      <c r="B56" s="128">
        <f t="shared" ref="B56:G56" si="5">SUM(B17:B54)</f>
        <v>1940</v>
      </c>
      <c r="C56" s="119">
        <f t="shared" si="5"/>
        <v>35</v>
      </c>
      <c r="D56" s="31">
        <f t="shared" si="5"/>
        <v>641519.99999999977</v>
      </c>
      <c r="E56" s="31">
        <f t="shared" si="5"/>
        <v>330479.99999999988</v>
      </c>
      <c r="F56" s="120">
        <f t="shared" si="5"/>
        <v>972000.00000000012</v>
      </c>
      <c r="G56" s="98">
        <f t="shared" si="5"/>
        <v>0.99999999999999989</v>
      </c>
    </row>
    <row r="57" spans="1:7" ht="15.75" x14ac:dyDescent="0.25">
      <c r="A57" s="59"/>
      <c r="B57" s="60"/>
      <c r="C57" s="60"/>
      <c r="D57" s="31">
        <f>F10*D15</f>
        <v>641520</v>
      </c>
      <c r="E57" s="31">
        <f>F10*E15</f>
        <v>330479.99999999994</v>
      </c>
      <c r="F57" s="31"/>
      <c r="G57"/>
    </row>
    <row r="58" spans="1:7" ht="15.75" x14ac:dyDescent="0.25">
      <c r="A58" s="61"/>
      <c r="B58" s="92"/>
      <c r="C58" s="92"/>
      <c r="D58" s="63"/>
      <c r="E58" s="109">
        <f>E56+D56</f>
        <v>971999.99999999965</v>
      </c>
      <c r="F58" s="63"/>
      <c r="G58"/>
    </row>
    <row r="59" spans="1:7" ht="13.5" customHeight="1" x14ac:dyDescent="0.25">
      <c r="D59" s="65"/>
      <c r="E59" s="65"/>
      <c r="F59" s="65"/>
      <c r="G59"/>
    </row>
    <row r="60" spans="1:7" x14ac:dyDescent="0.25">
      <c r="D60" s="68"/>
      <c r="E60" s="68"/>
      <c r="F60" s="68"/>
      <c r="G60"/>
    </row>
  </sheetData>
  <autoFilter ref="A16:G16">
    <sortState ref="A17:G53">
      <sortCondition descending="1" ref="F16"/>
    </sortState>
  </autoFilter>
  <mergeCells count="3">
    <mergeCell ref="A1:F3"/>
    <mergeCell ref="D14:F14"/>
    <mergeCell ref="B9:F9"/>
  </mergeCells>
  <pageMargins left="0.7" right="0.7" top="0.78740157499999996" bottom="0.78740157499999996" header="0.3" footer="0.3"/>
  <pageSetup paperSize="9" scale="60"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60"/>
  <sheetViews>
    <sheetView topLeftCell="A10" zoomScale="80" zoomScaleNormal="80" workbookViewId="0">
      <selection activeCell="A4" sqref="A4"/>
    </sheetView>
  </sheetViews>
  <sheetFormatPr defaultRowHeight="15" x14ac:dyDescent="0.25"/>
  <cols>
    <col min="1" max="1" width="45.42578125" customWidth="1"/>
    <col min="2" max="2" width="21.7109375" style="2" customWidth="1"/>
    <col min="3" max="3" width="10.28515625" style="2" customWidth="1"/>
    <col min="4" max="4" width="15" customWidth="1"/>
    <col min="5" max="5" width="18.85546875" customWidth="1"/>
    <col min="6" max="6" width="13.85546875" bestFit="1" customWidth="1"/>
    <col min="7" max="7" width="8.5703125" style="94" bestFit="1" customWidth="1"/>
    <col min="8" max="8" width="10.28515625" customWidth="1"/>
  </cols>
  <sheetData>
    <row r="1" spans="1:7" ht="18.75" customHeight="1" x14ac:dyDescent="0.25">
      <c r="A1" s="211" t="s">
        <v>107</v>
      </c>
      <c r="B1" s="211"/>
      <c r="C1" s="211"/>
      <c r="D1" s="211"/>
      <c r="E1" s="211"/>
      <c r="F1" s="211"/>
    </row>
    <row r="2" spans="1:7" ht="18.75" customHeight="1" x14ac:dyDescent="0.25">
      <c r="A2" s="211"/>
      <c r="B2" s="211"/>
      <c r="C2" s="211"/>
      <c r="D2" s="211"/>
      <c r="E2" s="211"/>
      <c r="F2" s="211"/>
    </row>
    <row r="3" spans="1:7" ht="18.75" customHeight="1" x14ac:dyDescent="0.25">
      <c r="A3" s="211"/>
      <c r="B3" s="211"/>
      <c r="C3" s="211"/>
      <c r="D3" s="211"/>
      <c r="E3" s="211"/>
      <c r="F3" s="211"/>
    </row>
    <row r="4" spans="1:7" ht="15.75" x14ac:dyDescent="0.25">
      <c r="A4" s="3" t="s">
        <v>80</v>
      </c>
    </row>
    <row r="5" spans="1:7" ht="15.75" x14ac:dyDescent="0.25">
      <c r="A5" s="4" t="s">
        <v>71</v>
      </c>
    </row>
    <row r="6" spans="1:7" ht="16.5" customHeight="1" x14ac:dyDescent="0.25">
      <c r="A6" s="5"/>
    </row>
    <row r="7" spans="1:7" x14ac:dyDescent="0.25">
      <c r="A7" s="5"/>
    </row>
    <row r="8" spans="1:7" ht="105.75" customHeight="1" thickBot="1" x14ac:dyDescent="0.3">
      <c r="A8" s="126" t="s">
        <v>79</v>
      </c>
    </row>
    <row r="9" spans="1:7" ht="16.5" thickBot="1" x14ac:dyDescent="0.3">
      <c r="B9" s="212" t="s">
        <v>54</v>
      </c>
      <c r="C9" s="213"/>
      <c r="D9" s="213"/>
      <c r="E9" s="213"/>
      <c r="F9" s="214"/>
    </row>
    <row r="10" spans="1:7" ht="16.5" customHeight="1" thickBot="1" x14ac:dyDescent="0.3">
      <c r="B10" s="101" t="s">
        <v>84</v>
      </c>
      <c r="C10" s="105"/>
      <c r="D10" s="105"/>
      <c r="E10" s="106"/>
      <c r="F10" s="93">
        <v>901000</v>
      </c>
    </row>
    <row r="11" spans="1:7" ht="16.5" customHeight="1" x14ac:dyDescent="0.25">
      <c r="A11" s="99"/>
      <c r="B11" s="99"/>
      <c r="C11" s="99"/>
      <c r="D11" s="100"/>
    </row>
    <row r="12" spans="1:7" ht="16.5" customHeight="1" x14ac:dyDescent="0.25">
      <c r="A12" s="99"/>
      <c r="B12" s="99"/>
      <c r="C12" s="99"/>
      <c r="D12" s="100"/>
    </row>
    <row r="13" spans="1:7" s="11" customFormat="1" ht="16.5" customHeight="1" thickBot="1" x14ac:dyDescent="0.3">
      <c r="A13" s="9"/>
      <c r="B13" s="10"/>
      <c r="C13" s="10"/>
      <c r="E13" s="12"/>
      <c r="F13" s="13"/>
      <c r="G13" s="95"/>
    </row>
    <row r="14" spans="1:7" s="9" customFormat="1" ht="65.25" customHeight="1" thickBot="1" x14ac:dyDescent="0.3">
      <c r="B14" s="142" t="s">
        <v>81</v>
      </c>
      <c r="C14" s="142" t="s">
        <v>68</v>
      </c>
      <c r="D14" s="206" t="s">
        <v>82</v>
      </c>
      <c r="E14" s="207"/>
      <c r="F14" s="208"/>
      <c r="G14" s="96"/>
    </row>
    <row r="15" spans="1:7" s="20" customFormat="1" ht="16.5" thickBot="1" x14ac:dyDescent="0.3">
      <c r="B15" s="107"/>
      <c r="C15" s="142"/>
      <c r="D15" s="17">
        <v>0.66</v>
      </c>
      <c r="E15" s="18">
        <f>1-D15</f>
        <v>0.33999999999999997</v>
      </c>
      <c r="F15" s="108"/>
      <c r="G15" s="97"/>
    </row>
    <row r="16" spans="1:7" s="20" customFormat="1" ht="16.5" thickBot="1" x14ac:dyDescent="0.3">
      <c r="A16" s="112" t="s">
        <v>66</v>
      </c>
      <c r="B16" s="107">
        <v>2014</v>
      </c>
      <c r="C16" s="142"/>
      <c r="D16" s="17" t="s">
        <v>4</v>
      </c>
      <c r="E16" s="18" t="s">
        <v>5</v>
      </c>
      <c r="F16" s="108" t="s">
        <v>6</v>
      </c>
      <c r="G16" s="113" t="s">
        <v>67</v>
      </c>
    </row>
    <row r="17" spans="1:7" ht="15.75" x14ac:dyDescent="0.25">
      <c r="A17" s="135" t="s">
        <v>7</v>
      </c>
      <c r="B17" s="133">
        <v>150</v>
      </c>
      <c r="C17" s="118">
        <v>1</v>
      </c>
      <c r="D17" s="111">
        <f t="shared" ref="D17:D54" si="0">$F$10*$D$15/$C$56*C17</f>
        <v>16990.285714285714</v>
      </c>
      <c r="E17" s="31">
        <f t="shared" ref="E17:E54" si="1">$F$10*$E$15*B17/$B$56</f>
        <v>23686.082474226805</v>
      </c>
      <c r="F17" s="102">
        <f t="shared" ref="F17:F54" si="2">(D17+E17)</f>
        <v>40676.368188512519</v>
      </c>
      <c r="G17" s="121">
        <f>F17/$F$56</f>
        <v>4.5145802650957294E-2</v>
      </c>
    </row>
    <row r="18" spans="1:7" ht="16.5" customHeight="1" x14ac:dyDescent="0.25">
      <c r="A18" s="134" t="s">
        <v>11</v>
      </c>
      <c r="B18" s="130">
        <v>109</v>
      </c>
      <c r="C18" s="116">
        <v>1</v>
      </c>
      <c r="D18" s="111">
        <f t="shared" si="0"/>
        <v>16990.285714285714</v>
      </c>
      <c r="E18" s="31">
        <f t="shared" si="1"/>
        <v>17211.886597938144</v>
      </c>
      <c r="F18" s="102">
        <f t="shared" si="2"/>
        <v>34202.172312223862</v>
      </c>
      <c r="G18" s="121">
        <f>F18/$F$56</f>
        <v>3.7960235640648023E-2</v>
      </c>
    </row>
    <row r="19" spans="1:7" ht="15.75" x14ac:dyDescent="0.25">
      <c r="A19" s="136" t="s">
        <v>12</v>
      </c>
      <c r="B19" s="130">
        <v>121</v>
      </c>
      <c r="C19" s="116">
        <v>1</v>
      </c>
      <c r="D19" s="111">
        <f t="shared" si="0"/>
        <v>16990.285714285714</v>
      </c>
      <c r="E19" s="31">
        <f t="shared" si="1"/>
        <v>19106.773195876289</v>
      </c>
      <c r="F19" s="102">
        <f t="shared" si="2"/>
        <v>36097.058910161999</v>
      </c>
      <c r="G19" s="121">
        <f>F19/$F$56</f>
        <v>4.0063328424153166E-2</v>
      </c>
    </row>
    <row r="20" spans="1:7" ht="15.75" x14ac:dyDescent="0.25">
      <c r="A20" s="136" t="s">
        <v>57</v>
      </c>
      <c r="B20" s="130">
        <v>129</v>
      </c>
      <c r="C20" s="116">
        <v>1</v>
      </c>
      <c r="D20" s="111">
        <f t="shared" si="0"/>
        <v>16990.285714285714</v>
      </c>
      <c r="E20" s="31">
        <f t="shared" si="1"/>
        <v>20370.030927835051</v>
      </c>
      <c r="F20" s="102">
        <f t="shared" si="2"/>
        <v>37360.316642120764</v>
      </c>
      <c r="G20" s="121">
        <f>F20/$F$56</f>
        <v>4.1465390279823273E-2</v>
      </c>
    </row>
    <row r="21" spans="1:7" ht="15.75" x14ac:dyDescent="0.25">
      <c r="A21" s="134" t="s">
        <v>8</v>
      </c>
      <c r="B21" s="130">
        <v>85</v>
      </c>
      <c r="C21" s="116">
        <v>1</v>
      </c>
      <c r="D21" s="111">
        <f t="shared" si="0"/>
        <v>16990.285714285714</v>
      </c>
      <c r="E21" s="31">
        <f t="shared" si="1"/>
        <v>13422.113402061856</v>
      </c>
      <c r="F21" s="102">
        <f t="shared" si="2"/>
        <v>30412.399116347569</v>
      </c>
      <c r="G21" s="121">
        <f>F21/$F$56</f>
        <v>3.3754050073637708E-2</v>
      </c>
    </row>
    <row r="22" spans="1:7" ht="16.5" customHeight="1" x14ac:dyDescent="0.25">
      <c r="A22" s="134" t="s">
        <v>69</v>
      </c>
      <c r="B22" s="130">
        <v>87</v>
      </c>
      <c r="C22" s="116">
        <v>1</v>
      </c>
      <c r="D22" s="111">
        <f t="shared" si="0"/>
        <v>16990.285714285714</v>
      </c>
      <c r="E22" s="31">
        <f t="shared" si="1"/>
        <v>13737.927835051547</v>
      </c>
      <c r="F22" s="102">
        <f t="shared" si="2"/>
        <v>30728.213549337263</v>
      </c>
      <c r="G22" s="121">
        <f t="shared" ref="G22:G54" si="3">F22/$F$56</f>
        <v>3.4104565537555233E-2</v>
      </c>
    </row>
    <row r="23" spans="1:7" ht="16.5" customHeight="1" x14ac:dyDescent="0.25">
      <c r="A23" s="134" t="s">
        <v>13</v>
      </c>
      <c r="B23" s="130">
        <v>62</v>
      </c>
      <c r="C23" s="116">
        <v>1</v>
      </c>
      <c r="D23" s="111">
        <f t="shared" si="0"/>
        <v>16990.285714285714</v>
      </c>
      <c r="E23" s="31">
        <f t="shared" si="1"/>
        <v>9790.2474226804115</v>
      </c>
      <c r="F23" s="102">
        <f t="shared" si="2"/>
        <v>26780.533136966125</v>
      </c>
      <c r="G23" s="121">
        <f t="shared" si="3"/>
        <v>2.9723122238586159E-2</v>
      </c>
    </row>
    <row r="24" spans="1:7" ht="15.75" x14ac:dyDescent="0.25">
      <c r="A24" s="134" t="s">
        <v>60</v>
      </c>
      <c r="B24" s="130">
        <v>42</v>
      </c>
      <c r="C24" s="116">
        <v>1</v>
      </c>
      <c r="D24" s="111">
        <f t="shared" si="0"/>
        <v>16990.285714285714</v>
      </c>
      <c r="E24" s="31">
        <f t="shared" si="1"/>
        <v>6632.1030927835054</v>
      </c>
      <c r="F24" s="102">
        <f t="shared" si="2"/>
        <v>23622.388807069219</v>
      </c>
      <c r="G24" s="121">
        <f t="shared" si="3"/>
        <v>2.6217967599410901E-2</v>
      </c>
    </row>
    <row r="25" spans="1:7" ht="15.75" x14ac:dyDescent="0.25">
      <c r="A25" s="136" t="s">
        <v>10</v>
      </c>
      <c r="B25" s="130">
        <v>112</v>
      </c>
      <c r="C25" s="116">
        <v>1</v>
      </c>
      <c r="D25" s="111">
        <f t="shared" si="0"/>
        <v>16990.285714285714</v>
      </c>
      <c r="E25" s="31">
        <f t="shared" si="1"/>
        <v>17685.608247422679</v>
      </c>
      <c r="F25" s="102">
        <f t="shared" si="2"/>
        <v>34675.893961708396</v>
      </c>
      <c r="G25" s="121">
        <f t="shared" si="3"/>
        <v>3.848600883652431E-2</v>
      </c>
    </row>
    <row r="26" spans="1:7" ht="15.75" x14ac:dyDescent="0.25">
      <c r="A26" s="134" t="s">
        <v>21</v>
      </c>
      <c r="B26" s="130">
        <v>44</v>
      </c>
      <c r="C26" s="116">
        <v>1</v>
      </c>
      <c r="D26" s="111">
        <f t="shared" si="0"/>
        <v>16990.285714285714</v>
      </c>
      <c r="E26" s="31">
        <f t="shared" si="1"/>
        <v>6947.9175257731958</v>
      </c>
      <c r="F26" s="102">
        <f t="shared" si="2"/>
        <v>23938.203240058909</v>
      </c>
      <c r="G26" s="121">
        <f t="shared" si="3"/>
        <v>2.6568483063328426E-2</v>
      </c>
    </row>
    <row r="27" spans="1:7" ht="15.75" x14ac:dyDescent="0.25">
      <c r="A27" s="134" t="s">
        <v>28</v>
      </c>
      <c r="B27" s="130">
        <v>38</v>
      </c>
      <c r="C27" s="116">
        <v>1</v>
      </c>
      <c r="D27" s="111">
        <f t="shared" si="0"/>
        <v>16990.285714285714</v>
      </c>
      <c r="E27" s="31">
        <f t="shared" si="1"/>
        <v>6000.4742268041236</v>
      </c>
      <c r="F27" s="102">
        <f t="shared" si="2"/>
        <v>22990.759941089837</v>
      </c>
      <c r="G27" s="121">
        <f t="shared" si="3"/>
        <v>2.5516936671575847E-2</v>
      </c>
    </row>
    <row r="28" spans="1:7" ht="15.75" x14ac:dyDescent="0.25">
      <c r="A28" s="136" t="s">
        <v>61</v>
      </c>
      <c r="B28" s="130">
        <v>63</v>
      </c>
      <c r="C28" s="116">
        <v>1</v>
      </c>
      <c r="D28" s="111">
        <f t="shared" si="0"/>
        <v>16990.285714285714</v>
      </c>
      <c r="E28" s="31">
        <f t="shared" si="1"/>
        <v>9948.1546391752581</v>
      </c>
      <c r="F28" s="102">
        <f t="shared" si="2"/>
        <v>26938.440353460974</v>
      </c>
      <c r="G28" s="121">
        <f t="shared" si="3"/>
        <v>2.9898379970544925E-2</v>
      </c>
    </row>
    <row r="29" spans="1:7" ht="15.75" x14ac:dyDescent="0.25">
      <c r="A29" s="136" t="s">
        <v>24</v>
      </c>
      <c r="B29" s="130">
        <v>104</v>
      </c>
      <c r="C29" s="116">
        <v>1</v>
      </c>
      <c r="D29" s="111">
        <f t="shared" si="0"/>
        <v>16990.285714285714</v>
      </c>
      <c r="E29" s="31">
        <f t="shared" si="1"/>
        <v>16422.350515463917</v>
      </c>
      <c r="F29" s="102">
        <f t="shared" si="2"/>
        <v>33412.636229749631</v>
      </c>
      <c r="G29" s="121">
        <f t="shared" si="3"/>
        <v>3.7083946980854203E-2</v>
      </c>
    </row>
    <row r="30" spans="1:7" ht="15.75" x14ac:dyDescent="0.25">
      <c r="A30" s="134" t="s">
        <v>20</v>
      </c>
      <c r="B30" s="130">
        <v>62</v>
      </c>
      <c r="C30" s="116">
        <v>1</v>
      </c>
      <c r="D30" s="111">
        <f t="shared" si="0"/>
        <v>16990.285714285714</v>
      </c>
      <c r="E30" s="31">
        <f t="shared" si="1"/>
        <v>9790.2474226804115</v>
      </c>
      <c r="F30" s="102">
        <f t="shared" si="2"/>
        <v>26780.533136966125</v>
      </c>
      <c r="G30" s="121">
        <f t="shared" si="3"/>
        <v>2.9723122238586159E-2</v>
      </c>
    </row>
    <row r="31" spans="1:7" ht="15.75" x14ac:dyDescent="0.25">
      <c r="A31" s="134" t="s">
        <v>25</v>
      </c>
      <c r="B31" s="130">
        <v>49</v>
      </c>
      <c r="C31" s="116">
        <v>1</v>
      </c>
      <c r="D31" s="111">
        <f t="shared" si="0"/>
        <v>16990.285714285714</v>
      </c>
      <c r="E31" s="31">
        <f t="shared" si="1"/>
        <v>7737.4536082474224</v>
      </c>
      <c r="F31" s="102">
        <f t="shared" si="2"/>
        <v>24727.739322533136</v>
      </c>
      <c r="G31" s="121">
        <f t="shared" si="3"/>
        <v>2.7444771723122242E-2</v>
      </c>
    </row>
    <row r="32" spans="1:7" ht="15.75" x14ac:dyDescent="0.25">
      <c r="A32" s="136" t="s">
        <v>74</v>
      </c>
      <c r="B32" s="130">
        <v>66</v>
      </c>
      <c r="C32" s="116">
        <v>1</v>
      </c>
      <c r="D32" s="111">
        <f t="shared" si="0"/>
        <v>16990.285714285714</v>
      </c>
      <c r="E32" s="31">
        <f t="shared" si="1"/>
        <v>10421.876288659794</v>
      </c>
      <c r="F32" s="102">
        <f t="shared" si="2"/>
        <v>27412.162002945508</v>
      </c>
      <c r="G32" s="121">
        <f t="shared" si="3"/>
        <v>3.0424153166421213E-2</v>
      </c>
    </row>
    <row r="33" spans="1:7" ht="15.75" x14ac:dyDescent="0.25">
      <c r="A33" s="134" t="s">
        <v>73</v>
      </c>
      <c r="B33" s="130">
        <v>52</v>
      </c>
      <c r="C33" s="116">
        <v>1</v>
      </c>
      <c r="D33" s="111">
        <f t="shared" si="0"/>
        <v>16990.285714285714</v>
      </c>
      <c r="E33" s="31">
        <f t="shared" si="1"/>
        <v>8211.1752577319585</v>
      </c>
      <c r="F33" s="102">
        <f t="shared" si="2"/>
        <v>25201.460972017674</v>
      </c>
      <c r="G33" s="121">
        <f t="shared" si="3"/>
        <v>2.7970544918998533E-2</v>
      </c>
    </row>
    <row r="34" spans="1:7" ht="15.75" x14ac:dyDescent="0.25">
      <c r="A34" s="134" t="s">
        <v>23</v>
      </c>
      <c r="B34" s="130">
        <v>41</v>
      </c>
      <c r="C34" s="116">
        <v>1</v>
      </c>
      <c r="D34" s="111">
        <f t="shared" si="0"/>
        <v>16990.285714285714</v>
      </c>
      <c r="E34" s="31">
        <f t="shared" si="1"/>
        <v>6474.1958762886597</v>
      </c>
      <c r="F34" s="102">
        <f t="shared" si="2"/>
        <v>23464.481590574374</v>
      </c>
      <c r="G34" s="121">
        <f t="shared" si="3"/>
        <v>2.6042709867452139E-2</v>
      </c>
    </row>
    <row r="35" spans="1:7" ht="15.75" x14ac:dyDescent="0.25">
      <c r="A35" s="137" t="s">
        <v>27</v>
      </c>
      <c r="B35" s="130">
        <v>46</v>
      </c>
      <c r="C35" s="116">
        <v>1</v>
      </c>
      <c r="D35" s="111">
        <f t="shared" si="0"/>
        <v>16990.285714285714</v>
      </c>
      <c r="E35" s="31">
        <f t="shared" si="1"/>
        <v>7263.7319587628863</v>
      </c>
      <c r="F35" s="102">
        <f t="shared" si="2"/>
        <v>24254.017673048598</v>
      </c>
      <c r="G35" s="121">
        <f t="shared" si="3"/>
        <v>2.6918998527245951E-2</v>
      </c>
    </row>
    <row r="36" spans="1:7" ht="15.75" x14ac:dyDescent="0.25">
      <c r="A36" s="134" t="s">
        <v>33</v>
      </c>
      <c r="B36" s="130">
        <v>81</v>
      </c>
      <c r="C36" s="116">
        <v>1</v>
      </c>
      <c r="D36" s="111">
        <f t="shared" si="0"/>
        <v>16990.285714285714</v>
      </c>
      <c r="E36" s="31">
        <f t="shared" si="1"/>
        <v>12790.484536082475</v>
      </c>
      <c r="F36" s="103">
        <f t="shared" si="2"/>
        <v>29780.770250368187</v>
      </c>
      <c r="G36" s="121">
        <f t="shared" si="3"/>
        <v>3.3053019145802651E-2</v>
      </c>
    </row>
    <row r="37" spans="1:7" ht="15.75" x14ac:dyDescent="0.25">
      <c r="A37" s="134" t="s">
        <v>64</v>
      </c>
      <c r="B37" s="130">
        <v>100</v>
      </c>
      <c r="C37" s="116">
        <v>1</v>
      </c>
      <c r="D37" s="111">
        <f t="shared" si="0"/>
        <v>16990.285714285714</v>
      </c>
      <c r="E37" s="31">
        <f t="shared" si="1"/>
        <v>15790.721649484536</v>
      </c>
      <c r="F37" s="102">
        <f t="shared" si="2"/>
        <v>32781.007363770252</v>
      </c>
      <c r="G37" s="121">
        <f t="shared" si="3"/>
        <v>3.6382916053019153E-2</v>
      </c>
    </row>
    <row r="38" spans="1:7" ht="15.75" x14ac:dyDescent="0.25">
      <c r="A38" s="134" t="s">
        <v>16</v>
      </c>
      <c r="B38" s="130">
        <v>53</v>
      </c>
      <c r="C38" s="116">
        <v>1</v>
      </c>
      <c r="D38" s="111">
        <f t="shared" si="0"/>
        <v>16990.285714285714</v>
      </c>
      <c r="E38" s="31">
        <f t="shared" si="1"/>
        <v>8369.0824742268032</v>
      </c>
      <c r="F38" s="102">
        <f t="shared" si="2"/>
        <v>25359.368188512519</v>
      </c>
      <c r="G38" s="121">
        <f t="shared" si="3"/>
        <v>2.8145802650957293E-2</v>
      </c>
    </row>
    <row r="39" spans="1:7" ht="15.75" x14ac:dyDescent="0.25">
      <c r="A39" s="134" t="s">
        <v>63</v>
      </c>
      <c r="B39" s="130">
        <v>43</v>
      </c>
      <c r="C39" s="116">
        <v>1</v>
      </c>
      <c r="D39" s="111">
        <f t="shared" si="0"/>
        <v>16990.285714285714</v>
      </c>
      <c r="E39" s="31">
        <f t="shared" si="1"/>
        <v>6790.0103092783502</v>
      </c>
      <c r="F39" s="102">
        <f t="shared" si="2"/>
        <v>23780.296023564064</v>
      </c>
      <c r="G39" s="121">
        <f t="shared" si="3"/>
        <v>2.6393225331369664E-2</v>
      </c>
    </row>
    <row r="40" spans="1:7" ht="15.75" x14ac:dyDescent="0.25">
      <c r="A40" s="134" t="s">
        <v>19</v>
      </c>
      <c r="B40" s="130">
        <v>44</v>
      </c>
      <c r="C40" s="116">
        <v>1</v>
      </c>
      <c r="D40" s="111">
        <f t="shared" si="0"/>
        <v>16990.285714285714</v>
      </c>
      <c r="E40" s="31">
        <f t="shared" si="1"/>
        <v>6947.9175257731958</v>
      </c>
      <c r="F40" s="102">
        <f t="shared" si="2"/>
        <v>23938.203240058909</v>
      </c>
      <c r="G40" s="121">
        <f t="shared" si="3"/>
        <v>2.6568483063328426E-2</v>
      </c>
    </row>
    <row r="41" spans="1:7" ht="15.75" x14ac:dyDescent="0.25">
      <c r="A41" s="134" t="s">
        <v>29</v>
      </c>
      <c r="B41" s="131">
        <v>35</v>
      </c>
      <c r="C41" s="117">
        <v>1</v>
      </c>
      <c r="D41" s="111">
        <f t="shared" si="0"/>
        <v>16990.285714285714</v>
      </c>
      <c r="E41" s="31">
        <f t="shared" si="1"/>
        <v>5526.7525773195875</v>
      </c>
      <c r="F41" s="102">
        <f t="shared" si="2"/>
        <v>22517.038291605302</v>
      </c>
      <c r="G41" s="121">
        <f t="shared" si="3"/>
        <v>2.4991163475699563E-2</v>
      </c>
    </row>
    <row r="42" spans="1:7" ht="15.75" x14ac:dyDescent="0.25">
      <c r="A42" s="138" t="s">
        <v>62</v>
      </c>
      <c r="B42" s="132">
        <v>17</v>
      </c>
      <c r="C42" s="118">
        <v>1</v>
      </c>
      <c r="D42" s="111">
        <f t="shared" si="0"/>
        <v>16990.285714285714</v>
      </c>
      <c r="E42" s="31">
        <f t="shared" si="1"/>
        <v>2684.4226804123709</v>
      </c>
      <c r="F42" s="102">
        <f t="shared" si="2"/>
        <v>19674.708394698086</v>
      </c>
      <c r="G42" s="121">
        <f t="shared" si="3"/>
        <v>2.1836524300441831E-2</v>
      </c>
    </row>
    <row r="43" spans="1:7" ht="15.75" x14ac:dyDescent="0.25">
      <c r="A43" s="138" t="s">
        <v>32</v>
      </c>
      <c r="B43" s="132">
        <v>30</v>
      </c>
      <c r="C43" s="118">
        <v>1</v>
      </c>
      <c r="D43" s="111">
        <f t="shared" si="0"/>
        <v>16990.285714285714</v>
      </c>
      <c r="E43" s="31">
        <f t="shared" si="1"/>
        <v>4737.216494845361</v>
      </c>
      <c r="F43" s="104">
        <f t="shared" si="2"/>
        <v>21727.502209131075</v>
      </c>
      <c r="G43" s="121">
        <f t="shared" si="3"/>
        <v>2.4114874815905747E-2</v>
      </c>
    </row>
    <row r="44" spans="1:7" ht="15.75" x14ac:dyDescent="0.25">
      <c r="A44" s="134" t="s">
        <v>58</v>
      </c>
      <c r="B44" s="131">
        <v>23</v>
      </c>
      <c r="C44" s="117">
        <v>1</v>
      </c>
      <c r="D44" s="111">
        <f t="shared" si="0"/>
        <v>16990.285714285714</v>
      </c>
      <c r="E44" s="31">
        <f t="shared" si="1"/>
        <v>3631.8659793814431</v>
      </c>
      <c r="F44" s="102">
        <f t="shared" si="2"/>
        <v>20622.151693667158</v>
      </c>
      <c r="G44" s="121">
        <f t="shared" si="3"/>
        <v>2.2888070692194406E-2</v>
      </c>
    </row>
    <row r="45" spans="1:7" ht="15.75" x14ac:dyDescent="0.25">
      <c r="A45" s="134" t="s">
        <v>75</v>
      </c>
      <c r="B45" s="131">
        <v>15</v>
      </c>
      <c r="C45" s="117">
        <v>1</v>
      </c>
      <c r="D45" s="111">
        <f t="shared" si="0"/>
        <v>16990.285714285714</v>
      </c>
      <c r="E45" s="31">
        <f t="shared" si="1"/>
        <v>2368.6082474226805</v>
      </c>
      <c r="F45" s="102">
        <f t="shared" si="2"/>
        <v>19358.893961708396</v>
      </c>
      <c r="G45" s="121">
        <f t="shared" si="3"/>
        <v>2.1486008836524306E-2</v>
      </c>
    </row>
    <row r="46" spans="1:7" ht="15.75" x14ac:dyDescent="0.25">
      <c r="A46" s="138" t="s">
        <v>76</v>
      </c>
      <c r="B46" s="129">
        <v>1</v>
      </c>
      <c r="C46" s="115">
        <v>1</v>
      </c>
      <c r="D46" s="111">
        <f t="shared" si="0"/>
        <v>16990.285714285714</v>
      </c>
      <c r="E46" s="31">
        <f t="shared" si="1"/>
        <v>157.90721649484536</v>
      </c>
      <c r="F46" s="102">
        <f t="shared" si="2"/>
        <v>17148.192930780559</v>
      </c>
      <c r="G46" s="121">
        <f t="shared" si="3"/>
        <v>1.903240058910162E-2</v>
      </c>
    </row>
    <row r="47" spans="1:7" ht="15.75" x14ac:dyDescent="0.25">
      <c r="A47" s="134" t="s">
        <v>77</v>
      </c>
      <c r="B47" s="132">
        <v>0</v>
      </c>
      <c r="C47" s="115">
        <v>0</v>
      </c>
      <c r="D47" s="111">
        <f t="shared" si="0"/>
        <v>0</v>
      </c>
      <c r="E47" s="31">
        <f t="shared" si="1"/>
        <v>0</v>
      </c>
      <c r="F47" s="102">
        <f t="shared" si="2"/>
        <v>0</v>
      </c>
      <c r="G47" s="121">
        <f t="shared" si="3"/>
        <v>0</v>
      </c>
    </row>
    <row r="48" spans="1:7" ht="15.75" x14ac:dyDescent="0.25">
      <c r="A48" s="138" t="s">
        <v>65</v>
      </c>
      <c r="B48" s="129">
        <v>12</v>
      </c>
      <c r="C48" s="115">
        <v>1</v>
      </c>
      <c r="D48" s="111">
        <f t="shared" si="0"/>
        <v>16990.285714285714</v>
      </c>
      <c r="E48" s="31">
        <f t="shared" si="1"/>
        <v>1894.8865979381444</v>
      </c>
      <c r="F48" s="102">
        <f t="shared" si="2"/>
        <v>18885.172312223858</v>
      </c>
      <c r="G48" s="121">
        <f t="shared" si="3"/>
        <v>2.0960235640648014E-2</v>
      </c>
    </row>
    <row r="49" spans="1:7" ht="15.75" x14ac:dyDescent="0.25">
      <c r="A49" s="139" t="s">
        <v>53</v>
      </c>
      <c r="B49" s="129">
        <v>12</v>
      </c>
      <c r="C49" s="115">
        <v>1</v>
      </c>
      <c r="D49" s="111">
        <f t="shared" si="0"/>
        <v>16990.285714285714</v>
      </c>
      <c r="E49" s="31">
        <f t="shared" si="1"/>
        <v>1894.8865979381444</v>
      </c>
      <c r="F49" s="102">
        <f t="shared" si="2"/>
        <v>18885.172312223858</v>
      </c>
      <c r="G49" s="121">
        <f t="shared" si="3"/>
        <v>2.0960235640648014E-2</v>
      </c>
    </row>
    <row r="50" spans="1:7" ht="15.75" x14ac:dyDescent="0.25">
      <c r="A50" s="138" t="s">
        <v>56</v>
      </c>
      <c r="B50" s="129">
        <v>5</v>
      </c>
      <c r="C50" s="115">
        <v>1</v>
      </c>
      <c r="D50" s="111">
        <f t="shared" si="0"/>
        <v>16990.285714285714</v>
      </c>
      <c r="E50" s="31">
        <f t="shared" si="1"/>
        <v>789.53608247422676</v>
      </c>
      <c r="F50" s="102">
        <f t="shared" si="2"/>
        <v>17779.821796759941</v>
      </c>
      <c r="G50" s="121">
        <f t="shared" si="3"/>
        <v>1.9733431516936673E-2</v>
      </c>
    </row>
    <row r="51" spans="1:7" ht="15.75" x14ac:dyDescent="0.25">
      <c r="A51" s="134" t="s">
        <v>59</v>
      </c>
      <c r="B51" s="132">
        <v>0</v>
      </c>
      <c r="C51" s="118">
        <v>0</v>
      </c>
      <c r="D51" s="111">
        <f t="shared" si="0"/>
        <v>0</v>
      </c>
      <c r="E51" s="31">
        <f t="shared" si="1"/>
        <v>0</v>
      </c>
      <c r="F51" s="102">
        <f t="shared" si="2"/>
        <v>0</v>
      </c>
      <c r="G51" s="121">
        <f t="shared" si="3"/>
        <v>0</v>
      </c>
    </row>
    <row r="52" spans="1:7" ht="15.75" x14ac:dyDescent="0.25">
      <c r="A52" s="134" t="s">
        <v>72</v>
      </c>
      <c r="B52" s="132">
        <v>0</v>
      </c>
      <c r="C52" s="118">
        <v>0</v>
      </c>
      <c r="D52" s="111">
        <f t="shared" si="0"/>
        <v>0</v>
      </c>
      <c r="E52" s="31">
        <f t="shared" si="1"/>
        <v>0</v>
      </c>
      <c r="F52" s="102">
        <f t="shared" si="2"/>
        <v>0</v>
      </c>
      <c r="G52" s="121">
        <f t="shared" si="3"/>
        <v>0</v>
      </c>
    </row>
    <row r="53" spans="1:7" ht="15.75" x14ac:dyDescent="0.25">
      <c r="A53" s="124" t="s">
        <v>35</v>
      </c>
      <c r="B53" s="131">
        <v>3</v>
      </c>
      <c r="C53" s="117">
        <v>1</v>
      </c>
      <c r="D53" s="111">
        <f t="shared" si="0"/>
        <v>16990.285714285714</v>
      </c>
      <c r="E53" s="31">
        <f t="shared" si="1"/>
        <v>473.7216494845361</v>
      </c>
      <c r="F53" s="102">
        <f t="shared" si="2"/>
        <v>17464.007363770252</v>
      </c>
      <c r="G53" s="121">
        <f t="shared" si="3"/>
        <v>1.9382916053019148E-2</v>
      </c>
    </row>
    <row r="54" spans="1:7" ht="16.5" thickBot="1" x14ac:dyDescent="0.3">
      <c r="A54" s="140" t="s">
        <v>78</v>
      </c>
      <c r="B54" s="141">
        <v>4</v>
      </c>
      <c r="C54" s="125">
        <v>1</v>
      </c>
      <c r="D54" s="122">
        <f t="shared" si="0"/>
        <v>16990.285714285714</v>
      </c>
      <c r="E54" s="50">
        <f t="shared" si="1"/>
        <v>631.62886597938143</v>
      </c>
      <c r="F54" s="114">
        <f t="shared" si="2"/>
        <v>17621.914580265096</v>
      </c>
      <c r="G54" s="123">
        <f t="shared" si="3"/>
        <v>1.9558173784977911E-2</v>
      </c>
    </row>
    <row r="55" spans="1:7" ht="16.5" thickBot="1" x14ac:dyDescent="0.3">
      <c r="A55" s="61"/>
      <c r="B55" s="127"/>
      <c r="C55" s="60"/>
      <c r="D55" s="57"/>
      <c r="E55" s="57"/>
      <c r="F55" s="91"/>
    </row>
    <row r="56" spans="1:7" ht="16.5" thickBot="1" x14ac:dyDescent="0.3">
      <c r="A56" s="54" t="s">
        <v>36</v>
      </c>
      <c r="B56" s="128">
        <f t="shared" ref="B56:G56" si="4">SUM(B17:B54)</f>
        <v>1940</v>
      </c>
      <c r="C56" s="119">
        <f t="shared" si="4"/>
        <v>35</v>
      </c>
      <c r="D56" s="31">
        <f t="shared" si="4"/>
        <v>594660.00000000023</v>
      </c>
      <c r="E56" s="31">
        <f t="shared" si="4"/>
        <v>306339.99999999983</v>
      </c>
      <c r="F56" s="120">
        <f t="shared" si="4"/>
        <v>900999.99999999988</v>
      </c>
      <c r="G56" s="98">
        <f t="shared" si="4"/>
        <v>1</v>
      </c>
    </row>
    <row r="57" spans="1:7" ht="15.75" x14ac:dyDescent="0.25">
      <c r="A57" s="59"/>
      <c r="B57" s="60"/>
      <c r="C57" s="60"/>
      <c r="D57" s="31">
        <f>F10*D15</f>
        <v>594660</v>
      </c>
      <c r="E57" s="31">
        <f>F10*E15</f>
        <v>306340</v>
      </c>
      <c r="F57" s="31"/>
      <c r="G57"/>
    </row>
    <row r="58" spans="1:7" ht="15.75" x14ac:dyDescent="0.25">
      <c r="A58" s="61"/>
      <c r="B58" s="92"/>
      <c r="C58" s="92"/>
      <c r="D58" s="63"/>
      <c r="E58" s="109">
        <f>E56+D56</f>
        <v>901000</v>
      </c>
      <c r="F58" s="63"/>
      <c r="G58"/>
    </row>
    <row r="59" spans="1:7" ht="13.5" customHeight="1" x14ac:dyDescent="0.25">
      <c r="D59" s="65"/>
      <c r="E59" s="65"/>
      <c r="F59" s="65"/>
      <c r="G59"/>
    </row>
    <row r="60" spans="1:7" x14ac:dyDescent="0.25">
      <c r="D60" s="68"/>
      <c r="E60" s="68"/>
      <c r="F60" s="68"/>
      <c r="G60"/>
    </row>
  </sheetData>
  <autoFilter ref="A16:G16">
    <sortState ref="A17:G53">
      <sortCondition descending="1" ref="F16"/>
    </sortState>
  </autoFilter>
  <mergeCells count="3">
    <mergeCell ref="A1:F3"/>
    <mergeCell ref="B9:F9"/>
    <mergeCell ref="D14:F14"/>
  </mergeCells>
  <pageMargins left="0.7" right="0.7" top="0.78740157499999996" bottom="0.78740157499999996" header="0.3" footer="0.3"/>
  <pageSetup paperSize="9" scale="60" orientation="portrait" r:id="rId1"/>
  <legacy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60"/>
  <sheetViews>
    <sheetView topLeftCell="A6" zoomScale="80" zoomScaleNormal="80" workbookViewId="0">
      <selection activeCell="E27" sqref="E27"/>
    </sheetView>
  </sheetViews>
  <sheetFormatPr defaultRowHeight="15" x14ac:dyDescent="0.25"/>
  <cols>
    <col min="1" max="1" width="45.42578125" customWidth="1"/>
    <col min="2" max="2" width="21.7109375" style="2" customWidth="1"/>
    <col min="3" max="3" width="10.28515625" style="2" customWidth="1"/>
    <col min="4" max="4" width="15" customWidth="1"/>
    <col min="5" max="5" width="18.85546875" customWidth="1"/>
    <col min="6" max="6" width="13.85546875" bestFit="1" customWidth="1"/>
    <col min="7" max="7" width="8.5703125" style="94" bestFit="1" customWidth="1"/>
    <col min="8" max="8" width="10.28515625" customWidth="1"/>
  </cols>
  <sheetData>
    <row r="1" spans="1:7" ht="18.75" customHeight="1" x14ac:dyDescent="0.25">
      <c r="A1" s="211" t="s">
        <v>108</v>
      </c>
      <c r="B1" s="211"/>
      <c r="C1" s="211"/>
      <c r="D1" s="211"/>
      <c r="E1" s="211"/>
      <c r="F1" s="211"/>
    </row>
    <row r="2" spans="1:7" ht="18.75" customHeight="1" x14ac:dyDescent="0.25">
      <c r="A2" s="211"/>
      <c r="B2" s="211"/>
      <c r="C2" s="211"/>
      <c r="D2" s="211"/>
      <c r="E2" s="211"/>
      <c r="F2" s="211"/>
    </row>
    <row r="3" spans="1:7" ht="18.75" customHeight="1" x14ac:dyDescent="0.25">
      <c r="A3" s="211"/>
      <c r="B3" s="211"/>
      <c r="C3" s="211"/>
      <c r="D3" s="211"/>
      <c r="E3" s="211"/>
      <c r="F3" s="211"/>
    </row>
    <row r="4" spans="1:7" ht="15.75" x14ac:dyDescent="0.25">
      <c r="A4" s="3" t="s">
        <v>89</v>
      </c>
    </row>
    <row r="5" spans="1:7" ht="15.75" x14ac:dyDescent="0.25">
      <c r="A5" s="4" t="s">
        <v>71</v>
      </c>
    </row>
    <row r="6" spans="1:7" ht="16.5" customHeight="1" x14ac:dyDescent="0.25">
      <c r="A6" s="5"/>
    </row>
    <row r="7" spans="1:7" x14ac:dyDescent="0.25">
      <c r="A7" s="5"/>
    </row>
    <row r="8" spans="1:7" ht="105.75" customHeight="1" thickBot="1" x14ac:dyDescent="0.3">
      <c r="A8" s="126" t="s">
        <v>79</v>
      </c>
    </row>
    <row r="9" spans="1:7" ht="16.5" thickBot="1" x14ac:dyDescent="0.3">
      <c r="B9" s="212" t="s">
        <v>54</v>
      </c>
      <c r="C9" s="213"/>
      <c r="D9" s="213"/>
      <c r="E9" s="213"/>
      <c r="F9" s="214"/>
    </row>
    <row r="10" spans="1:7" ht="16.5" customHeight="1" thickBot="1" x14ac:dyDescent="0.3">
      <c r="B10" s="101" t="s">
        <v>84</v>
      </c>
      <c r="C10" s="105"/>
      <c r="D10" s="105"/>
      <c r="E10" s="106"/>
      <c r="F10" s="93">
        <v>1249000</v>
      </c>
    </row>
    <row r="11" spans="1:7" ht="16.5" customHeight="1" x14ac:dyDescent="0.25">
      <c r="A11" s="99"/>
      <c r="B11" s="99"/>
      <c r="C11" s="99"/>
      <c r="D11" s="100"/>
    </row>
    <row r="12" spans="1:7" ht="16.5" customHeight="1" x14ac:dyDescent="0.25">
      <c r="A12" s="99"/>
      <c r="B12" s="99"/>
      <c r="C12" s="99"/>
      <c r="D12" s="100"/>
    </row>
    <row r="13" spans="1:7" s="11" customFormat="1" ht="16.5" customHeight="1" thickBot="1" x14ac:dyDescent="0.3">
      <c r="A13" s="9"/>
      <c r="B13" s="10"/>
      <c r="C13" s="10"/>
      <c r="E13" s="12"/>
      <c r="F13" s="13"/>
      <c r="G13" s="95"/>
    </row>
    <row r="14" spans="1:7" s="9" customFormat="1" ht="65.25" customHeight="1" thickBot="1" x14ac:dyDescent="0.3">
      <c r="B14" s="152" t="s">
        <v>92</v>
      </c>
      <c r="C14" s="152" t="s">
        <v>68</v>
      </c>
      <c r="D14" s="206" t="s">
        <v>90</v>
      </c>
      <c r="E14" s="207"/>
      <c r="F14" s="208"/>
      <c r="G14" s="96"/>
    </row>
    <row r="15" spans="1:7" s="20" customFormat="1" ht="16.5" thickBot="1" x14ac:dyDescent="0.3">
      <c r="B15" s="107"/>
      <c r="C15" s="152"/>
      <c r="D15" s="17">
        <v>0.66</v>
      </c>
      <c r="E15" s="18">
        <f>1-D15</f>
        <v>0.33999999999999997</v>
      </c>
      <c r="F15" s="108"/>
      <c r="G15" s="97"/>
    </row>
    <row r="16" spans="1:7" s="20" customFormat="1" ht="16.5" thickBot="1" x14ac:dyDescent="0.3">
      <c r="A16" s="112" t="s">
        <v>66</v>
      </c>
      <c r="B16" s="107">
        <v>2014</v>
      </c>
      <c r="C16" s="152"/>
      <c r="D16" s="17" t="s">
        <v>4</v>
      </c>
      <c r="E16" s="18" t="s">
        <v>5</v>
      </c>
      <c r="F16" s="108" t="s">
        <v>6</v>
      </c>
      <c r="G16" s="113" t="s">
        <v>67</v>
      </c>
    </row>
    <row r="17" spans="1:7" ht="15.75" x14ac:dyDescent="0.25">
      <c r="A17" s="135" t="s">
        <v>7</v>
      </c>
      <c r="B17" s="154">
        <v>203</v>
      </c>
      <c r="C17" s="118">
        <v>1</v>
      </c>
      <c r="D17" s="111">
        <f t="shared" ref="D17:D54" si="0">$F$10*$D$15/$C$56*C17</f>
        <v>22898.333333333332</v>
      </c>
      <c r="E17" s="31">
        <f t="shared" ref="E17:E54" si="1">$F$10*$E$15*B17/$B$56</f>
        <v>47496.407713498615</v>
      </c>
      <c r="F17" s="102">
        <f t="shared" ref="F17:F54" si="2">(D17+E17)</f>
        <v>70394.741046831943</v>
      </c>
      <c r="G17" s="121">
        <f>F17/$F$56</f>
        <v>5.6360881542699713E-2</v>
      </c>
    </row>
    <row r="18" spans="1:7" ht="16.5" customHeight="1" x14ac:dyDescent="0.25">
      <c r="A18" s="134" t="s">
        <v>11</v>
      </c>
      <c r="B18" s="155">
        <v>102</v>
      </c>
      <c r="C18" s="116">
        <v>1</v>
      </c>
      <c r="D18" s="111">
        <f t="shared" si="0"/>
        <v>22898.333333333332</v>
      </c>
      <c r="E18" s="31">
        <f t="shared" si="1"/>
        <v>23865.190082644625</v>
      </c>
      <c r="F18" s="102">
        <f t="shared" si="2"/>
        <v>46763.523415977957</v>
      </c>
      <c r="G18" s="121">
        <f>F18/$F$56</f>
        <v>3.7440771349862255E-2</v>
      </c>
    </row>
    <row r="19" spans="1:7" ht="15.75" x14ac:dyDescent="0.25">
      <c r="A19" s="136" t="s">
        <v>12</v>
      </c>
      <c r="B19" s="155">
        <v>79</v>
      </c>
      <c r="C19" s="116">
        <v>1</v>
      </c>
      <c r="D19" s="111">
        <f t="shared" si="0"/>
        <v>22898.333333333332</v>
      </c>
      <c r="E19" s="31">
        <f t="shared" si="1"/>
        <v>18483.823691460053</v>
      </c>
      <c r="F19" s="102">
        <f t="shared" si="2"/>
        <v>41382.157024793385</v>
      </c>
      <c r="G19" s="121">
        <f>F19/$F$56</f>
        <v>3.3132231404958676E-2</v>
      </c>
    </row>
    <row r="20" spans="1:7" ht="15.75" x14ac:dyDescent="0.25">
      <c r="A20" s="136" t="s">
        <v>57</v>
      </c>
      <c r="B20" s="155">
        <v>132</v>
      </c>
      <c r="C20" s="116">
        <v>1</v>
      </c>
      <c r="D20" s="111">
        <f t="shared" si="0"/>
        <v>22898.333333333332</v>
      </c>
      <c r="E20" s="31">
        <f t="shared" si="1"/>
        <v>30884.363636363632</v>
      </c>
      <c r="F20" s="102">
        <f t="shared" si="2"/>
        <v>53782.696969696961</v>
      </c>
      <c r="G20" s="121">
        <f>F20/$F$56</f>
        <v>4.3060606060606056E-2</v>
      </c>
    </row>
    <row r="21" spans="1:7" ht="15.75" x14ac:dyDescent="0.25">
      <c r="A21" s="134" t="s">
        <v>8</v>
      </c>
      <c r="B21" s="155">
        <v>85</v>
      </c>
      <c r="C21" s="116">
        <v>1</v>
      </c>
      <c r="D21" s="111">
        <f t="shared" si="0"/>
        <v>22898.333333333332</v>
      </c>
      <c r="E21" s="31">
        <f t="shared" si="1"/>
        <v>19887.658402203851</v>
      </c>
      <c r="F21" s="102">
        <f t="shared" si="2"/>
        <v>42785.991735537187</v>
      </c>
      <c r="G21" s="121">
        <f>F21/$F$56</f>
        <v>3.4256198347107435E-2</v>
      </c>
    </row>
    <row r="22" spans="1:7" ht="16.5" customHeight="1" x14ac:dyDescent="0.25">
      <c r="A22" s="134" t="s">
        <v>69</v>
      </c>
      <c r="B22" s="155">
        <v>87</v>
      </c>
      <c r="C22" s="116">
        <v>1</v>
      </c>
      <c r="D22" s="111">
        <f t="shared" si="0"/>
        <v>22898.333333333332</v>
      </c>
      <c r="E22" s="31">
        <f t="shared" si="1"/>
        <v>20355.60330578512</v>
      </c>
      <c r="F22" s="102">
        <f t="shared" si="2"/>
        <v>43253.936639118452</v>
      </c>
      <c r="G22" s="121">
        <f t="shared" ref="G22:G54" si="3">F22/$F$56</f>
        <v>3.4630853994490354E-2</v>
      </c>
    </row>
    <row r="23" spans="1:7" ht="16.5" customHeight="1" x14ac:dyDescent="0.25">
      <c r="A23" s="134" t="s">
        <v>13</v>
      </c>
      <c r="B23" s="155">
        <v>55</v>
      </c>
      <c r="C23" s="116">
        <v>1</v>
      </c>
      <c r="D23" s="111">
        <f t="shared" si="0"/>
        <v>22898.333333333332</v>
      </c>
      <c r="E23" s="31">
        <f t="shared" si="1"/>
        <v>12868.484848484846</v>
      </c>
      <c r="F23" s="102">
        <f t="shared" si="2"/>
        <v>35766.818181818177</v>
      </c>
      <c r="G23" s="121">
        <f t="shared" si="3"/>
        <v>2.8636363636363633E-2</v>
      </c>
    </row>
    <row r="24" spans="1:7" ht="15.75" x14ac:dyDescent="0.25">
      <c r="A24" s="134" t="s">
        <v>60</v>
      </c>
      <c r="B24" s="155">
        <v>42</v>
      </c>
      <c r="C24" s="116">
        <v>1</v>
      </c>
      <c r="D24" s="111">
        <f t="shared" si="0"/>
        <v>22898.333333333332</v>
      </c>
      <c r="E24" s="31">
        <f t="shared" si="1"/>
        <v>9826.8429752066095</v>
      </c>
      <c r="F24" s="102">
        <f t="shared" si="2"/>
        <v>32725.176308539943</v>
      </c>
      <c r="G24" s="121">
        <f t="shared" si="3"/>
        <v>2.6201101928374656E-2</v>
      </c>
    </row>
    <row r="25" spans="1:7" ht="15.75" x14ac:dyDescent="0.25">
      <c r="A25" s="136" t="s">
        <v>10</v>
      </c>
      <c r="B25" s="155">
        <v>48</v>
      </c>
      <c r="C25" s="116">
        <v>1</v>
      </c>
      <c r="D25" s="111">
        <f t="shared" si="0"/>
        <v>22898.333333333332</v>
      </c>
      <c r="E25" s="31">
        <f t="shared" si="1"/>
        <v>11230.677685950412</v>
      </c>
      <c r="F25" s="102">
        <f t="shared" si="2"/>
        <v>34129.011019283746</v>
      </c>
      <c r="G25" s="121">
        <f t="shared" si="3"/>
        <v>2.7325068870523415E-2</v>
      </c>
    </row>
    <row r="26" spans="1:7" ht="15.75" x14ac:dyDescent="0.25">
      <c r="A26" s="134" t="s">
        <v>21</v>
      </c>
      <c r="B26" s="155">
        <v>43</v>
      </c>
      <c r="C26" s="116">
        <v>1</v>
      </c>
      <c r="D26" s="111">
        <f t="shared" si="0"/>
        <v>22898.333333333332</v>
      </c>
      <c r="E26" s="31">
        <f t="shared" si="1"/>
        <v>10060.815426997244</v>
      </c>
      <c r="F26" s="102">
        <f t="shared" si="2"/>
        <v>32959.148760330572</v>
      </c>
      <c r="G26" s="121">
        <f t="shared" si="3"/>
        <v>2.6388429752066112E-2</v>
      </c>
    </row>
    <row r="27" spans="1:7" ht="15.75" x14ac:dyDescent="0.25">
      <c r="A27" s="134" t="s">
        <v>28</v>
      </c>
      <c r="B27" s="155">
        <v>38</v>
      </c>
      <c r="C27" s="116">
        <v>1</v>
      </c>
      <c r="D27" s="111">
        <f t="shared" si="0"/>
        <v>22898.333333333332</v>
      </c>
      <c r="E27" s="31">
        <f t="shared" si="1"/>
        <v>8890.9531680440759</v>
      </c>
      <c r="F27" s="102">
        <f t="shared" si="2"/>
        <v>31789.286501377406</v>
      </c>
      <c r="G27" s="121">
        <f t="shared" si="3"/>
        <v>2.5451790633608813E-2</v>
      </c>
    </row>
    <row r="28" spans="1:7" ht="15.75" x14ac:dyDescent="0.25">
      <c r="A28" s="136" t="s">
        <v>61</v>
      </c>
      <c r="B28" s="155">
        <v>63</v>
      </c>
      <c r="C28" s="116">
        <v>1</v>
      </c>
      <c r="D28" s="111">
        <f t="shared" si="0"/>
        <v>22898.333333333332</v>
      </c>
      <c r="E28" s="31">
        <f t="shared" si="1"/>
        <v>14740.264462809915</v>
      </c>
      <c r="F28" s="102">
        <f t="shared" si="2"/>
        <v>37638.597796143251</v>
      </c>
      <c r="G28" s="121">
        <f t="shared" si="3"/>
        <v>3.0134986225895315E-2</v>
      </c>
    </row>
    <row r="29" spans="1:7" ht="15.75" x14ac:dyDescent="0.25">
      <c r="A29" s="136" t="s">
        <v>24</v>
      </c>
      <c r="B29" s="155">
        <v>84</v>
      </c>
      <c r="C29" s="116">
        <v>1</v>
      </c>
      <c r="D29" s="111">
        <f t="shared" si="0"/>
        <v>22898.333333333332</v>
      </c>
      <c r="E29" s="31">
        <f t="shared" si="1"/>
        <v>19653.685950413219</v>
      </c>
      <c r="F29" s="102">
        <f t="shared" si="2"/>
        <v>42552.019283746551</v>
      </c>
      <c r="G29" s="121">
        <f t="shared" si="3"/>
        <v>3.4068870523415971E-2</v>
      </c>
    </row>
    <row r="30" spans="1:7" ht="15.75" x14ac:dyDescent="0.25">
      <c r="A30" s="134" t="s">
        <v>20</v>
      </c>
      <c r="B30" s="155">
        <v>62</v>
      </c>
      <c r="C30" s="116">
        <v>1</v>
      </c>
      <c r="D30" s="111">
        <f t="shared" si="0"/>
        <v>22898.333333333332</v>
      </c>
      <c r="E30" s="31">
        <f t="shared" si="1"/>
        <v>14506.292011019281</v>
      </c>
      <c r="F30" s="102">
        <f t="shared" si="2"/>
        <v>37404.625344352615</v>
      </c>
      <c r="G30" s="121">
        <f t="shared" si="3"/>
        <v>2.9947658402203856E-2</v>
      </c>
    </row>
    <row r="31" spans="1:7" ht="15.75" x14ac:dyDescent="0.25">
      <c r="A31" s="134" t="s">
        <v>25</v>
      </c>
      <c r="B31" s="155">
        <v>42</v>
      </c>
      <c r="C31" s="116">
        <v>1</v>
      </c>
      <c r="D31" s="111">
        <f t="shared" si="0"/>
        <v>22898.333333333332</v>
      </c>
      <c r="E31" s="31">
        <f t="shared" si="1"/>
        <v>9826.8429752066095</v>
      </c>
      <c r="F31" s="102">
        <f t="shared" si="2"/>
        <v>32725.176308539943</v>
      </c>
      <c r="G31" s="121">
        <f t="shared" si="3"/>
        <v>2.6201101928374656E-2</v>
      </c>
    </row>
    <row r="32" spans="1:7" ht="15.75" x14ac:dyDescent="0.25">
      <c r="A32" s="136" t="s">
        <v>74</v>
      </c>
      <c r="B32" s="155">
        <v>65</v>
      </c>
      <c r="C32" s="116">
        <v>1</v>
      </c>
      <c r="D32" s="111">
        <f t="shared" si="0"/>
        <v>22898.333333333332</v>
      </c>
      <c r="E32" s="31">
        <f t="shared" si="1"/>
        <v>15208.209366391182</v>
      </c>
      <c r="F32" s="102">
        <f t="shared" si="2"/>
        <v>38106.542699724516</v>
      </c>
      <c r="G32" s="121">
        <f t="shared" si="3"/>
        <v>3.0509641873278235E-2</v>
      </c>
    </row>
    <row r="33" spans="1:7" ht="15.75" x14ac:dyDescent="0.25">
      <c r="A33" s="134" t="s">
        <v>73</v>
      </c>
      <c r="B33" s="155">
        <v>39</v>
      </c>
      <c r="C33" s="116">
        <v>1</v>
      </c>
      <c r="D33" s="111">
        <f t="shared" si="0"/>
        <v>22898.333333333332</v>
      </c>
      <c r="E33" s="31">
        <f t="shared" si="1"/>
        <v>9124.9256198347102</v>
      </c>
      <c r="F33" s="102">
        <f t="shared" si="2"/>
        <v>32023.258953168042</v>
      </c>
      <c r="G33" s="121">
        <f t="shared" si="3"/>
        <v>2.5639118457300273E-2</v>
      </c>
    </row>
    <row r="34" spans="1:7" ht="15.75" x14ac:dyDescent="0.25">
      <c r="A34" s="134" t="s">
        <v>23</v>
      </c>
      <c r="B34" s="155">
        <v>46</v>
      </c>
      <c r="C34" s="116">
        <v>1</v>
      </c>
      <c r="D34" s="111">
        <f t="shared" si="0"/>
        <v>22898.333333333332</v>
      </c>
      <c r="E34" s="31">
        <f t="shared" si="1"/>
        <v>10762.732782369145</v>
      </c>
      <c r="F34" s="102">
        <f t="shared" si="2"/>
        <v>33661.066115702473</v>
      </c>
      <c r="G34" s="121">
        <f t="shared" si="3"/>
        <v>2.6950413223140492E-2</v>
      </c>
    </row>
    <row r="35" spans="1:7" ht="15.75" x14ac:dyDescent="0.25">
      <c r="A35" s="137" t="s">
        <v>27</v>
      </c>
      <c r="B35" s="155">
        <v>41</v>
      </c>
      <c r="C35" s="116">
        <v>1</v>
      </c>
      <c r="D35" s="111">
        <f t="shared" si="0"/>
        <v>22898.333333333332</v>
      </c>
      <c r="E35" s="31">
        <f t="shared" si="1"/>
        <v>9592.8705234159752</v>
      </c>
      <c r="F35" s="102">
        <f t="shared" si="2"/>
        <v>32491.203856749307</v>
      </c>
      <c r="G35" s="121">
        <f t="shared" si="3"/>
        <v>2.6013774104683193E-2</v>
      </c>
    </row>
    <row r="36" spans="1:7" ht="15.75" x14ac:dyDescent="0.25">
      <c r="A36" s="134" t="s">
        <v>33</v>
      </c>
      <c r="B36" s="155">
        <v>80</v>
      </c>
      <c r="C36" s="116">
        <v>1</v>
      </c>
      <c r="D36" s="111">
        <f t="shared" si="0"/>
        <v>22898.333333333332</v>
      </c>
      <c r="E36" s="31">
        <f t="shared" si="1"/>
        <v>18717.796143250685</v>
      </c>
      <c r="F36" s="103">
        <f t="shared" si="2"/>
        <v>41616.129476584014</v>
      </c>
      <c r="G36" s="121">
        <f t="shared" si="3"/>
        <v>3.3319559228650132E-2</v>
      </c>
    </row>
    <row r="37" spans="1:7" ht="15.75" x14ac:dyDescent="0.25">
      <c r="A37" s="134" t="s">
        <v>64</v>
      </c>
      <c r="B37" s="155">
        <v>94</v>
      </c>
      <c r="C37" s="116">
        <v>1</v>
      </c>
      <c r="D37" s="111">
        <f t="shared" si="0"/>
        <v>22898.333333333332</v>
      </c>
      <c r="E37" s="31">
        <f t="shared" si="1"/>
        <v>21993.410468319555</v>
      </c>
      <c r="F37" s="102">
        <f t="shared" si="2"/>
        <v>44891.74380165289</v>
      </c>
      <c r="G37" s="121">
        <f t="shared" si="3"/>
        <v>3.5942148760330576E-2</v>
      </c>
    </row>
    <row r="38" spans="1:7" ht="15.75" x14ac:dyDescent="0.25">
      <c r="A38" s="134" t="s">
        <v>16</v>
      </c>
      <c r="B38" s="155">
        <v>46</v>
      </c>
      <c r="C38" s="116">
        <v>1</v>
      </c>
      <c r="D38" s="111">
        <f t="shared" si="0"/>
        <v>22898.333333333332</v>
      </c>
      <c r="E38" s="31">
        <f t="shared" si="1"/>
        <v>10762.732782369145</v>
      </c>
      <c r="F38" s="102">
        <f t="shared" si="2"/>
        <v>33661.066115702473</v>
      </c>
      <c r="G38" s="121">
        <f t="shared" si="3"/>
        <v>2.6950413223140492E-2</v>
      </c>
    </row>
    <row r="39" spans="1:7" ht="15.75" x14ac:dyDescent="0.25">
      <c r="A39" s="134" t="s">
        <v>63</v>
      </c>
      <c r="B39" s="155">
        <v>47</v>
      </c>
      <c r="C39" s="116">
        <v>1</v>
      </c>
      <c r="D39" s="111">
        <f t="shared" si="0"/>
        <v>22898.333333333332</v>
      </c>
      <c r="E39" s="31">
        <f t="shared" si="1"/>
        <v>10996.705234159777</v>
      </c>
      <c r="F39" s="102">
        <f t="shared" si="2"/>
        <v>33895.038567493109</v>
      </c>
      <c r="G39" s="121">
        <f t="shared" si="3"/>
        <v>2.7137741046831951E-2</v>
      </c>
    </row>
    <row r="40" spans="1:7" ht="15.75" x14ac:dyDescent="0.25">
      <c r="A40" s="134" t="s">
        <v>19</v>
      </c>
      <c r="B40" s="155">
        <v>33</v>
      </c>
      <c r="C40" s="116">
        <v>1</v>
      </c>
      <c r="D40" s="111">
        <f t="shared" si="0"/>
        <v>22898.333333333332</v>
      </c>
      <c r="E40" s="31">
        <f t="shared" si="1"/>
        <v>7721.0909090909081</v>
      </c>
      <c r="F40" s="102">
        <f t="shared" si="2"/>
        <v>30619.42424242424</v>
      </c>
      <c r="G40" s="121">
        <f t="shared" si="3"/>
        <v>2.4515151515151514E-2</v>
      </c>
    </row>
    <row r="41" spans="1:7" ht="15.75" x14ac:dyDescent="0.25">
      <c r="A41" s="134" t="s">
        <v>29</v>
      </c>
      <c r="B41" s="156">
        <v>26</v>
      </c>
      <c r="C41" s="117">
        <v>1</v>
      </c>
      <c r="D41" s="111">
        <f t="shared" si="0"/>
        <v>22898.333333333332</v>
      </c>
      <c r="E41" s="31">
        <f t="shared" si="1"/>
        <v>6083.2837465564726</v>
      </c>
      <c r="F41" s="102">
        <f t="shared" si="2"/>
        <v>28981.617079889806</v>
      </c>
      <c r="G41" s="121">
        <f t="shared" si="3"/>
        <v>2.3203856749311292E-2</v>
      </c>
    </row>
    <row r="42" spans="1:7" ht="15.75" x14ac:dyDescent="0.25">
      <c r="A42" s="138" t="s">
        <v>62</v>
      </c>
      <c r="B42" s="157">
        <v>21</v>
      </c>
      <c r="C42" s="118">
        <v>1</v>
      </c>
      <c r="D42" s="111">
        <f t="shared" si="0"/>
        <v>22898.333333333332</v>
      </c>
      <c r="E42" s="31">
        <f t="shared" si="1"/>
        <v>4913.4214876033047</v>
      </c>
      <c r="F42" s="102">
        <f t="shared" si="2"/>
        <v>27811.754820936636</v>
      </c>
      <c r="G42" s="121">
        <f t="shared" si="3"/>
        <v>2.2267217630853993E-2</v>
      </c>
    </row>
    <row r="43" spans="1:7" ht="15.75" x14ac:dyDescent="0.25">
      <c r="A43" s="138" t="s">
        <v>32</v>
      </c>
      <c r="B43" s="157">
        <v>37</v>
      </c>
      <c r="C43" s="118">
        <v>1</v>
      </c>
      <c r="D43" s="111">
        <f t="shared" si="0"/>
        <v>22898.333333333332</v>
      </c>
      <c r="E43" s="31">
        <f t="shared" si="1"/>
        <v>8656.9807162534416</v>
      </c>
      <c r="F43" s="104">
        <f t="shared" si="2"/>
        <v>31555.314049586774</v>
      </c>
      <c r="G43" s="121">
        <f t="shared" si="3"/>
        <v>2.5264462809917353E-2</v>
      </c>
    </row>
    <row r="44" spans="1:7" ht="15.75" x14ac:dyDescent="0.25">
      <c r="A44" s="134" t="s">
        <v>58</v>
      </c>
      <c r="B44" s="156">
        <v>21</v>
      </c>
      <c r="C44" s="117">
        <v>1</v>
      </c>
      <c r="D44" s="111">
        <f t="shared" si="0"/>
        <v>22898.333333333332</v>
      </c>
      <c r="E44" s="31">
        <f t="shared" si="1"/>
        <v>4913.4214876033047</v>
      </c>
      <c r="F44" s="102">
        <f t="shared" si="2"/>
        <v>27811.754820936636</v>
      </c>
      <c r="G44" s="121">
        <f t="shared" si="3"/>
        <v>2.2267217630853993E-2</v>
      </c>
    </row>
    <row r="45" spans="1:7" ht="15.75" x14ac:dyDescent="0.25">
      <c r="A45" s="134" t="s">
        <v>75</v>
      </c>
      <c r="B45" s="156">
        <v>15</v>
      </c>
      <c r="C45" s="117">
        <v>1</v>
      </c>
      <c r="D45" s="111">
        <f t="shared" si="0"/>
        <v>22898.333333333332</v>
      </c>
      <c r="E45" s="31">
        <f t="shared" si="1"/>
        <v>3509.5867768595035</v>
      </c>
      <c r="F45" s="102">
        <f t="shared" si="2"/>
        <v>26407.920110192834</v>
      </c>
      <c r="G45" s="121">
        <f t="shared" si="3"/>
        <v>2.1143250688705231E-2</v>
      </c>
    </row>
    <row r="46" spans="1:7" ht="15.75" x14ac:dyDescent="0.25">
      <c r="A46" s="138" t="s">
        <v>76</v>
      </c>
      <c r="B46" s="158">
        <v>1</v>
      </c>
      <c r="C46" s="115">
        <v>1</v>
      </c>
      <c r="D46" s="111">
        <f t="shared" si="0"/>
        <v>22898.333333333332</v>
      </c>
      <c r="E46" s="31">
        <f t="shared" si="1"/>
        <v>233.97245179063358</v>
      </c>
      <c r="F46" s="102">
        <f t="shared" si="2"/>
        <v>23132.305785123965</v>
      </c>
      <c r="G46" s="121">
        <f t="shared" si="3"/>
        <v>1.8520661157024793E-2</v>
      </c>
    </row>
    <row r="47" spans="1:7" ht="15.75" x14ac:dyDescent="0.25">
      <c r="A47" s="134" t="s">
        <v>77</v>
      </c>
      <c r="B47" s="158">
        <v>0</v>
      </c>
      <c r="C47" s="115">
        <v>0</v>
      </c>
      <c r="D47" s="111">
        <f t="shared" si="0"/>
        <v>0</v>
      </c>
      <c r="E47" s="31">
        <f t="shared" si="1"/>
        <v>0</v>
      </c>
      <c r="F47" s="102">
        <f t="shared" si="2"/>
        <v>0</v>
      </c>
      <c r="G47" s="121">
        <f t="shared" si="3"/>
        <v>0</v>
      </c>
    </row>
    <row r="48" spans="1:7" ht="15.75" x14ac:dyDescent="0.25">
      <c r="A48" s="138" t="s">
        <v>65</v>
      </c>
      <c r="B48" s="158">
        <v>11</v>
      </c>
      <c r="C48" s="115">
        <v>1</v>
      </c>
      <c r="D48" s="111">
        <f t="shared" si="0"/>
        <v>22898.333333333332</v>
      </c>
      <c r="E48" s="31">
        <f t="shared" si="1"/>
        <v>2573.6969696969691</v>
      </c>
      <c r="F48" s="102">
        <f t="shared" si="2"/>
        <v>25472.0303030303</v>
      </c>
      <c r="G48" s="121">
        <f t="shared" si="3"/>
        <v>2.0393939393939391E-2</v>
      </c>
    </row>
    <row r="49" spans="1:7" ht="15.75" x14ac:dyDescent="0.25">
      <c r="A49" s="139" t="s">
        <v>53</v>
      </c>
      <c r="B49" s="158">
        <v>13</v>
      </c>
      <c r="C49" s="115">
        <v>1</v>
      </c>
      <c r="D49" s="111">
        <f t="shared" si="0"/>
        <v>22898.333333333332</v>
      </c>
      <c r="E49" s="31">
        <f t="shared" si="1"/>
        <v>3041.6418732782363</v>
      </c>
      <c r="F49" s="102">
        <f t="shared" si="2"/>
        <v>25939.975206611569</v>
      </c>
      <c r="G49" s="121">
        <f t="shared" si="3"/>
        <v>2.0768595041322314E-2</v>
      </c>
    </row>
    <row r="50" spans="1:7" ht="15.75" x14ac:dyDescent="0.25">
      <c r="A50" s="138" t="s">
        <v>56</v>
      </c>
      <c r="B50" s="158">
        <v>7</v>
      </c>
      <c r="C50" s="115">
        <v>1</v>
      </c>
      <c r="D50" s="111">
        <f t="shared" si="0"/>
        <v>22898.333333333332</v>
      </c>
      <c r="E50" s="31">
        <f t="shared" si="1"/>
        <v>1637.8071625344351</v>
      </c>
      <c r="F50" s="102">
        <f t="shared" si="2"/>
        <v>24536.140495867767</v>
      </c>
      <c r="G50" s="121">
        <f t="shared" si="3"/>
        <v>1.9644628099173552E-2</v>
      </c>
    </row>
    <row r="51" spans="1:7" ht="15.75" x14ac:dyDescent="0.25">
      <c r="A51" s="134" t="s">
        <v>59</v>
      </c>
      <c r="B51" s="158">
        <v>0</v>
      </c>
      <c r="C51" s="118">
        <v>0</v>
      </c>
      <c r="D51" s="111">
        <f t="shared" si="0"/>
        <v>0</v>
      </c>
      <c r="E51" s="31">
        <f t="shared" si="1"/>
        <v>0</v>
      </c>
      <c r="F51" s="102">
        <f t="shared" si="2"/>
        <v>0</v>
      </c>
      <c r="G51" s="121">
        <f t="shared" si="3"/>
        <v>0</v>
      </c>
    </row>
    <row r="52" spans="1:7" ht="15.75" x14ac:dyDescent="0.25">
      <c r="A52" s="134" t="s">
        <v>72</v>
      </c>
      <c r="B52" s="158">
        <v>1</v>
      </c>
      <c r="C52" s="118">
        <v>1</v>
      </c>
      <c r="D52" s="111">
        <f t="shared" si="0"/>
        <v>22898.333333333332</v>
      </c>
      <c r="E52" s="31">
        <f t="shared" si="1"/>
        <v>233.97245179063358</v>
      </c>
      <c r="F52" s="102">
        <f t="shared" si="2"/>
        <v>23132.305785123965</v>
      </c>
      <c r="G52" s="121">
        <f t="shared" si="3"/>
        <v>1.8520661157024793E-2</v>
      </c>
    </row>
    <row r="53" spans="1:7" ht="15.75" x14ac:dyDescent="0.25">
      <c r="A53" s="124" t="s">
        <v>35</v>
      </c>
      <c r="B53" s="158">
        <v>2</v>
      </c>
      <c r="C53" s="117">
        <v>1</v>
      </c>
      <c r="D53" s="111">
        <f t="shared" si="0"/>
        <v>22898.333333333332</v>
      </c>
      <c r="E53" s="31">
        <f t="shared" si="1"/>
        <v>467.94490358126717</v>
      </c>
      <c r="F53" s="102">
        <f t="shared" si="2"/>
        <v>23366.278236914601</v>
      </c>
      <c r="G53" s="121">
        <f t="shared" si="3"/>
        <v>1.8707988980716253E-2</v>
      </c>
    </row>
    <row r="54" spans="1:7" ht="16.5" thickBot="1" x14ac:dyDescent="0.3">
      <c r="A54" s="140" t="s">
        <v>78</v>
      </c>
      <c r="B54" s="159">
        <v>4</v>
      </c>
      <c r="C54" s="125">
        <v>1</v>
      </c>
      <c r="D54" s="122">
        <f t="shared" si="0"/>
        <v>22898.333333333332</v>
      </c>
      <c r="E54" s="50">
        <f t="shared" si="1"/>
        <v>935.88980716253434</v>
      </c>
      <c r="F54" s="114">
        <f t="shared" si="2"/>
        <v>23834.223140495866</v>
      </c>
      <c r="G54" s="123">
        <f t="shared" si="3"/>
        <v>1.9082644628099173E-2</v>
      </c>
    </row>
    <row r="55" spans="1:7" ht="16.5" thickBot="1" x14ac:dyDescent="0.3">
      <c r="A55" s="61"/>
      <c r="B55" s="127"/>
      <c r="C55" s="60"/>
      <c r="D55" s="57"/>
      <c r="E55" s="57"/>
      <c r="F55" s="91"/>
    </row>
    <row r="56" spans="1:7" ht="16.5" thickBot="1" x14ac:dyDescent="0.3">
      <c r="A56" s="54" t="s">
        <v>36</v>
      </c>
      <c r="B56" s="128">
        <f t="shared" ref="B56:G56" si="4">SUM(B17:B54)</f>
        <v>1815</v>
      </c>
      <c r="C56" s="119">
        <f t="shared" si="4"/>
        <v>36</v>
      </c>
      <c r="D56" s="31">
        <f t="shared" si="4"/>
        <v>824340.00000000035</v>
      </c>
      <c r="E56" s="31">
        <f t="shared" si="4"/>
        <v>424659.99999999988</v>
      </c>
      <c r="F56" s="120">
        <f t="shared" si="4"/>
        <v>1249000</v>
      </c>
      <c r="G56" s="98">
        <f t="shared" si="4"/>
        <v>1</v>
      </c>
    </row>
    <row r="57" spans="1:7" ht="15.75" x14ac:dyDescent="0.25">
      <c r="A57" s="153" t="s">
        <v>91</v>
      </c>
      <c r="B57" s="60"/>
      <c r="C57" s="60"/>
      <c r="D57" s="31">
        <f>F10*D15</f>
        <v>824340</v>
      </c>
      <c r="E57" s="31">
        <f>F10*E15</f>
        <v>424659.99999999994</v>
      </c>
      <c r="F57" s="31"/>
      <c r="G57"/>
    </row>
    <row r="58" spans="1:7" ht="15.75" x14ac:dyDescent="0.25">
      <c r="A58" s="61"/>
      <c r="B58" s="92"/>
      <c r="C58" s="92"/>
      <c r="D58" s="63"/>
      <c r="E58" s="109">
        <f>E56+D56</f>
        <v>1249000.0000000002</v>
      </c>
      <c r="F58" s="63"/>
      <c r="G58"/>
    </row>
    <row r="59" spans="1:7" ht="13.5" customHeight="1" x14ac:dyDescent="0.25">
      <c r="D59" s="65"/>
      <c r="E59" s="65"/>
      <c r="F59" s="65"/>
      <c r="G59"/>
    </row>
    <row r="60" spans="1:7" x14ac:dyDescent="0.25">
      <c r="A60" s="5" t="s">
        <v>93</v>
      </c>
      <c r="D60" s="68"/>
      <c r="E60" s="68"/>
      <c r="F60" s="68"/>
      <c r="G60"/>
    </row>
  </sheetData>
  <autoFilter ref="A16:G16">
    <sortState ref="A17:G53">
      <sortCondition descending="1" ref="F16"/>
    </sortState>
  </autoFilter>
  <mergeCells count="3">
    <mergeCell ref="A1:F3"/>
    <mergeCell ref="B9:F9"/>
    <mergeCell ref="D14:F14"/>
  </mergeCells>
  <pageMargins left="0.7" right="0.7" top="0.78740157499999996" bottom="0.78740157499999996" header="0.3" footer="0.3"/>
  <pageSetup paperSize="9" scale="60" orientation="portrait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60"/>
  <sheetViews>
    <sheetView zoomScale="80" zoomScaleNormal="80" workbookViewId="0">
      <selection activeCell="D15" sqref="D15"/>
    </sheetView>
  </sheetViews>
  <sheetFormatPr defaultRowHeight="15" x14ac:dyDescent="0.25"/>
  <cols>
    <col min="1" max="1" width="45.42578125" customWidth="1"/>
    <col min="2" max="2" width="21.7109375" style="2" customWidth="1"/>
    <col min="3" max="3" width="10.28515625" style="2" customWidth="1"/>
    <col min="4" max="4" width="15" customWidth="1"/>
    <col min="5" max="5" width="18.85546875" customWidth="1"/>
    <col min="6" max="6" width="13.85546875" bestFit="1" customWidth="1"/>
    <col min="7" max="7" width="8.5703125" style="94" bestFit="1" customWidth="1"/>
    <col min="8" max="8" width="10.28515625" customWidth="1"/>
  </cols>
  <sheetData>
    <row r="1" spans="1:7" ht="18.75" customHeight="1" x14ac:dyDescent="0.25">
      <c r="A1" s="211" t="s">
        <v>109</v>
      </c>
      <c r="B1" s="211"/>
      <c r="C1" s="211"/>
      <c r="D1" s="211"/>
      <c r="E1" s="211"/>
      <c r="F1" s="211"/>
    </row>
    <row r="2" spans="1:7" ht="18.75" customHeight="1" x14ac:dyDescent="0.25">
      <c r="A2" s="211"/>
      <c r="B2" s="211"/>
      <c r="C2" s="211"/>
      <c r="D2" s="211"/>
      <c r="E2" s="211"/>
      <c r="F2" s="211"/>
    </row>
    <row r="3" spans="1:7" ht="18.75" customHeight="1" x14ac:dyDescent="0.25">
      <c r="A3" s="211"/>
      <c r="B3" s="211"/>
      <c r="C3" s="211"/>
      <c r="D3" s="211"/>
      <c r="E3" s="211"/>
      <c r="F3" s="211"/>
    </row>
    <row r="4" spans="1:7" ht="15.75" x14ac:dyDescent="0.25">
      <c r="A4" s="3" t="s">
        <v>94</v>
      </c>
    </row>
    <row r="5" spans="1:7" ht="15.75" x14ac:dyDescent="0.25">
      <c r="A5" s="4" t="s">
        <v>71</v>
      </c>
    </row>
    <row r="6" spans="1:7" x14ac:dyDescent="0.25">
      <c r="A6" s="5"/>
    </row>
    <row r="7" spans="1:7" ht="105.75" customHeight="1" thickBot="1" x14ac:dyDescent="0.3">
      <c r="A7" s="126" t="s">
        <v>79</v>
      </c>
    </row>
    <row r="8" spans="1:7" ht="16.5" thickBot="1" x14ac:dyDescent="0.3">
      <c r="B8" s="212" t="s">
        <v>54</v>
      </c>
      <c r="C8" s="213"/>
      <c r="D8" s="213"/>
      <c r="E8" s="213"/>
      <c r="F8" s="214"/>
    </row>
    <row r="9" spans="1:7" ht="16.5" thickBot="1" x14ac:dyDescent="0.3">
      <c r="B9" s="161" t="s">
        <v>97</v>
      </c>
      <c r="C9" s="162"/>
      <c r="D9" s="162"/>
      <c r="E9" s="162"/>
      <c r="F9" s="93">
        <v>1684000</v>
      </c>
    </row>
    <row r="10" spans="1:7" ht="15.75" thickBot="1" x14ac:dyDescent="0.3">
      <c r="B10" s="163"/>
    </row>
    <row r="11" spans="1:7" ht="16.5" customHeight="1" thickBot="1" x14ac:dyDescent="0.3">
      <c r="B11" s="164" t="s">
        <v>98</v>
      </c>
      <c r="C11" s="105"/>
      <c r="D11" s="105"/>
      <c r="E11" s="106"/>
      <c r="F11" s="165">
        <f>SUM(F9,-F12)</f>
        <v>1184000</v>
      </c>
    </row>
    <row r="12" spans="1:7" ht="16.5" customHeight="1" thickBot="1" x14ac:dyDescent="0.3">
      <c r="A12" s="99"/>
      <c r="B12" s="164" t="s">
        <v>99</v>
      </c>
      <c r="C12" s="166"/>
      <c r="D12" s="166"/>
      <c r="E12" s="166"/>
      <c r="F12" s="165">
        <v>500000</v>
      </c>
    </row>
    <row r="13" spans="1:7" s="11" customFormat="1" ht="16.5" customHeight="1" thickBot="1" x14ac:dyDescent="0.3">
      <c r="A13" s="9"/>
      <c r="B13" s="10"/>
      <c r="C13" s="10"/>
      <c r="E13" s="12"/>
      <c r="F13" s="13"/>
      <c r="G13" s="95"/>
    </row>
    <row r="14" spans="1:7" s="9" customFormat="1" ht="65.25" customHeight="1" thickBot="1" x14ac:dyDescent="0.3">
      <c r="B14" s="160" t="s">
        <v>92</v>
      </c>
      <c r="C14" s="160" t="s">
        <v>68</v>
      </c>
      <c r="D14" s="206" t="s">
        <v>135</v>
      </c>
      <c r="E14" s="207"/>
      <c r="F14" s="208"/>
      <c r="G14" s="96"/>
    </row>
    <row r="15" spans="1:7" s="20" customFormat="1" ht="16.5" thickBot="1" x14ac:dyDescent="0.3">
      <c r="B15" s="107"/>
      <c r="C15" s="160"/>
      <c r="D15" s="17">
        <v>0.66</v>
      </c>
      <c r="E15" s="18">
        <f>1-D15</f>
        <v>0.33999999999999997</v>
      </c>
      <c r="F15" s="108"/>
      <c r="G15" s="97"/>
    </row>
    <row r="16" spans="1:7" s="20" customFormat="1" ht="16.5" thickBot="1" x14ac:dyDescent="0.3">
      <c r="A16" s="112" t="s">
        <v>66</v>
      </c>
      <c r="B16" s="107">
        <v>2014</v>
      </c>
      <c r="C16" s="160"/>
      <c r="D16" s="17" t="s">
        <v>4</v>
      </c>
      <c r="E16" s="18" t="s">
        <v>5</v>
      </c>
      <c r="F16" s="108" t="s">
        <v>6</v>
      </c>
      <c r="G16" s="113" t="s">
        <v>67</v>
      </c>
    </row>
    <row r="17" spans="1:7" ht="15.75" x14ac:dyDescent="0.25">
      <c r="A17" s="135" t="s">
        <v>7</v>
      </c>
      <c r="B17" s="154">
        <v>203</v>
      </c>
      <c r="C17" s="118">
        <v>1</v>
      </c>
      <c r="D17" s="111">
        <f t="shared" ref="D17:D54" si="0">$F$11*$D$15/$C$56*C17</f>
        <v>21706.666666666668</v>
      </c>
      <c r="E17" s="31">
        <f t="shared" ref="E17:E54" si="1">$F$11*$E$15*B17/$B$56</f>
        <v>45024.617079889802</v>
      </c>
      <c r="F17" s="102">
        <f t="shared" ref="F17:F54" si="2">(D17+E17)</f>
        <v>66731.283746556466</v>
      </c>
      <c r="G17" s="121">
        <f>F17/$F$56</f>
        <v>5.6360881542699727E-2</v>
      </c>
    </row>
    <row r="18" spans="1:7" ht="16.5" customHeight="1" x14ac:dyDescent="0.25">
      <c r="A18" s="134" t="s">
        <v>11</v>
      </c>
      <c r="B18" s="155">
        <v>102</v>
      </c>
      <c r="C18" s="116">
        <v>1</v>
      </c>
      <c r="D18" s="111">
        <f t="shared" si="0"/>
        <v>21706.666666666668</v>
      </c>
      <c r="E18" s="31">
        <f t="shared" si="1"/>
        <v>22623.206611570244</v>
      </c>
      <c r="F18" s="102">
        <f t="shared" si="2"/>
        <v>44329.873278236912</v>
      </c>
      <c r="G18" s="121">
        <f>F18/$F$56</f>
        <v>3.7440771349862262E-2</v>
      </c>
    </row>
    <row r="19" spans="1:7" ht="15.75" x14ac:dyDescent="0.25">
      <c r="A19" s="136" t="s">
        <v>12</v>
      </c>
      <c r="B19" s="155">
        <v>79</v>
      </c>
      <c r="C19" s="116">
        <v>1</v>
      </c>
      <c r="D19" s="111">
        <f t="shared" si="0"/>
        <v>21706.666666666668</v>
      </c>
      <c r="E19" s="31">
        <f t="shared" si="1"/>
        <v>17521.895316804406</v>
      </c>
      <c r="F19" s="102">
        <f t="shared" si="2"/>
        <v>39228.561983471074</v>
      </c>
      <c r="G19" s="121">
        <f>F19/$F$56</f>
        <v>3.3132231404958683E-2</v>
      </c>
    </row>
    <row r="20" spans="1:7" ht="15.75" x14ac:dyDescent="0.25">
      <c r="A20" s="136" t="s">
        <v>57</v>
      </c>
      <c r="B20" s="155">
        <v>132</v>
      </c>
      <c r="C20" s="116">
        <v>1</v>
      </c>
      <c r="D20" s="111">
        <f t="shared" si="0"/>
        <v>21706.666666666668</v>
      </c>
      <c r="E20" s="31">
        <f t="shared" si="1"/>
        <v>29277.090909090904</v>
      </c>
      <c r="F20" s="102">
        <f t="shared" si="2"/>
        <v>50983.757575757569</v>
      </c>
      <c r="G20" s="121">
        <f>F20/$F$56</f>
        <v>4.3060606060606063E-2</v>
      </c>
    </row>
    <row r="21" spans="1:7" ht="15.75" x14ac:dyDescent="0.25">
      <c r="A21" s="134" t="s">
        <v>8</v>
      </c>
      <c r="B21" s="155">
        <v>85</v>
      </c>
      <c r="C21" s="116">
        <v>1</v>
      </c>
      <c r="D21" s="111">
        <f t="shared" si="0"/>
        <v>21706.666666666668</v>
      </c>
      <c r="E21" s="31">
        <f t="shared" si="1"/>
        <v>18852.672176308537</v>
      </c>
      <c r="F21" s="102">
        <f t="shared" si="2"/>
        <v>40559.338842975209</v>
      </c>
      <c r="G21" s="121">
        <f>F21/$F$56</f>
        <v>3.4256198347107449E-2</v>
      </c>
    </row>
    <row r="22" spans="1:7" ht="16.5" customHeight="1" x14ac:dyDescent="0.25">
      <c r="A22" s="134" t="s">
        <v>69</v>
      </c>
      <c r="B22" s="155">
        <v>87</v>
      </c>
      <c r="C22" s="116">
        <v>1</v>
      </c>
      <c r="D22" s="111">
        <f t="shared" si="0"/>
        <v>21706.666666666668</v>
      </c>
      <c r="E22" s="31">
        <f t="shared" si="1"/>
        <v>19296.264462809911</v>
      </c>
      <c r="F22" s="102">
        <f t="shared" si="2"/>
        <v>41002.931129476579</v>
      </c>
      <c r="G22" s="121">
        <f t="shared" ref="G22:G54" si="3">F22/$F$56</f>
        <v>3.4630853994490361E-2</v>
      </c>
    </row>
    <row r="23" spans="1:7" ht="16.5" customHeight="1" x14ac:dyDescent="0.25">
      <c r="A23" s="134" t="s">
        <v>13</v>
      </c>
      <c r="B23" s="155">
        <v>55</v>
      </c>
      <c r="C23" s="116">
        <v>1</v>
      </c>
      <c r="D23" s="111">
        <f t="shared" si="0"/>
        <v>21706.666666666668</v>
      </c>
      <c r="E23" s="31">
        <f t="shared" si="1"/>
        <v>12198.787878787876</v>
      </c>
      <c r="F23" s="102">
        <f t="shared" si="2"/>
        <v>33905.454545454544</v>
      </c>
      <c r="G23" s="121">
        <f t="shared" si="3"/>
        <v>2.863636363636364E-2</v>
      </c>
    </row>
    <row r="24" spans="1:7" ht="15.75" x14ac:dyDescent="0.25">
      <c r="A24" s="134" t="s">
        <v>60</v>
      </c>
      <c r="B24" s="155">
        <v>42</v>
      </c>
      <c r="C24" s="116">
        <v>1</v>
      </c>
      <c r="D24" s="111">
        <f t="shared" si="0"/>
        <v>21706.666666666668</v>
      </c>
      <c r="E24" s="31">
        <f t="shared" si="1"/>
        <v>9315.438016528924</v>
      </c>
      <c r="F24" s="102">
        <f t="shared" si="2"/>
        <v>31022.10468319559</v>
      </c>
      <c r="G24" s="121">
        <f t="shared" si="3"/>
        <v>2.6201101928374659E-2</v>
      </c>
    </row>
    <row r="25" spans="1:7" ht="15.75" x14ac:dyDescent="0.25">
      <c r="A25" s="136" t="s">
        <v>10</v>
      </c>
      <c r="B25" s="155">
        <v>48</v>
      </c>
      <c r="C25" s="116">
        <v>1</v>
      </c>
      <c r="D25" s="111">
        <f t="shared" si="0"/>
        <v>21706.666666666668</v>
      </c>
      <c r="E25" s="31">
        <f t="shared" si="1"/>
        <v>10646.214876033056</v>
      </c>
      <c r="F25" s="102">
        <f t="shared" si="2"/>
        <v>32352.881542699724</v>
      </c>
      <c r="G25" s="121">
        <f t="shared" si="3"/>
        <v>2.7325068870523422E-2</v>
      </c>
    </row>
    <row r="26" spans="1:7" ht="15.75" x14ac:dyDescent="0.25">
      <c r="A26" s="134" t="s">
        <v>21</v>
      </c>
      <c r="B26" s="155">
        <v>43</v>
      </c>
      <c r="C26" s="116">
        <v>1</v>
      </c>
      <c r="D26" s="111">
        <f t="shared" si="0"/>
        <v>21706.666666666668</v>
      </c>
      <c r="E26" s="31">
        <f t="shared" si="1"/>
        <v>9537.234159779613</v>
      </c>
      <c r="F26" s="102">
        <f t="shared" si="2"/>
        <v>31243.900826446283</v>
      </c>
      <c r="G26" s="121">
        <f t="shared" si="3"/>
        <v>2.6388429752066123E-2</v>
      </c>
    </row>
    <row r="27" spans="1:7" ht="15.75" x14ac:dyDescent="0.25">
      <c r="A27" s="134" t="s">
        <v>28</v>
      </c>
      <c r="B27" s="155">
        <v>38</v>
      </c>
      <c r="C27" s="116">
        <v>1</v>
      </c>
      <c r="D27" s="111">
        <f t="shared" si="0"/>
        <v>21706.666666666668</v>
      </c>
      <c r="E27" s="31">
        <f t="shared" si="1"/>
        <v>8428.2534435261696</v>
      </c>
      <c r="F27" s="102">
        <f t="shared" si="2"/>
        <v>30134.920110192837</v>
      </c>
      <c r="G27" s="121">
        <f t="shared" si="3"/>
        <v>2.545179063360882E-2</v>
      </c>
    </row>
    <row r="28" spans="1:7" ht="15.75" x14ac:dyDescent="0.25">
      <c r="A28" s="136" t="s">
        <v>61</v>
      </c>
      <c r="B28" s="155">
        <v>63</v>
      </c>
      <c r="C28" s="116">
        <v>1</v>
      </c>
      <c r="D28" s="111">
        <f t="shared" si="0"/>
        <v>21706.666666666668</v>
      </c>
      <c r="E28" s="31">
        <f t="shared" si="1"/>
        <v>13973.157024793387</v>
      </c>
      <c r="F28" s="102">
        <f t="shared" si="2"/>
        <v>35679.823691460057</v>
      </c>
      <c r="G28" s="121">
        <f t="shared" si="3"/>
        <v>3.0134986225895322E-2</v>
      </c>
    </row>
    <row r="29" spans="1:7" ht="15.75" x14ac:dyDescent="0.25">
      <c r="A29" s="136" t="s">
        <v>24</v>
      </c>
      <c r="B29" s="155">
        <v>84</v>
      </c>
      <c r="C29" s="116">
        <v>1</v>
      </c>
      <c r="D29" s="111">
        <f t="shared" si="0"/>
        <v>21706.666666666668</v>
      </c>
      <c r="E29" s="31">
        <f t="shared" si="1"/>
        <v>18630.876033057848</v>
      </c>
      <c r="F29" s="102">
        <f t="shared" si="2"/>
        <v>40337.542699724516</v>
      </c>
      <c r="G29" s="121">
        <f t="shared" si="3"/>
        <v>3.4068870523415985E-2</v>
      </c>
    </row>
    <row r="30" spans="1:7" ht="15.75" x14ac:dyDescent="0.25">
      <c r="A30" s="134" t="s">
        <v>20</v>
      </c>
      <c r="B30" s="155">
        <v>62</v>
      </c>
      <c r="C30" s="116">
        <v>1</v>
      </c>
      <c r="D30" s="111">
        <f t="shared" si="0"/>
        <v>21706.666666666668</v>
      </c>
      <c r="E30" s="31">
        <f t="shared" si="1"/>
        <v>13751.360881542698</v>
      </c>
      <c r="F30" s="102">
        <f t="shared" si="2"/>
        <v>35458.027548209364</v>
      </c>
      <c r="G30" s="121">
        <f t="shared" si="3"/>
        <v>2.9947658402203859E-2</v>
      </c>
    </row>
    <row r="31" spans="1:7" ht="15.75" x14ac:dyDescent="0.25">
      <c r="A31" s="134" t="s">
        <v>25</v>
      </c>
      <c r="B31" s="155">
        <v>42</v>
      </c>
      <c r="C31" s="116">
        <v>1</v>
      </c>
      <c r="D31" s="111">
        <f t="shared" si="0"/>
        <v>21706.666666666668</v>
      </c>
      <c r="E31" s="31">
        <f t="shared" si="1"/>
        <v>9315.438016528924</v>
      </c>
      <c r="F31" s="102">
        <f t="shared" si="2"/>
        <v>31022.10468319559</v>
      </c>
      <c r="G31" s="121">
        <f t="shared" si="3"/>
        <v>2.6201101928374659E-2</v>
      </c>
    </row>
    <row r="32" spans="1:7" ht="15.75" x14ac:dyDescent="0.25">
      <c r="A32" s="136" t="s">
        <v>74</v>
      </c>
      <c r="B32" s="155">
        <v>65</v>
      </c>
      <c r="C32" s="116">
        <v>1</v>
      </c>
      <c r="D32" s="111">
        <f t="shared" si="0"/>
        <v>21706.666666666668</v>
      </c>
      <c r="E32" s="31">
        <f t="shared" si="1"/>
        <v>14416.749311294763</v>
      </c>
      <c r="F32" s="102">
        <f t="shared" si="2"/>
        <v>36123.415977961427</v>
      </c>
      <c r="G32" s="121">
        <f t="shared" si="3"/>
        <v>3.0509641873278238E-2</v>
      </c>
    </row>
    <row r="33" spans="1:7" ht="15.75" x14ac:dyDescent="0.25">
      <c r="A33" s="134" t="s">
        <v>73</v>
      </c>
      <c r="B33" s="155">
        <v>39</v>
      </c>
      <c r="C33" s="116">
        <v>1</v>
      </c>
      <c r="D33" s="111">
        <f t="shared" si="0"/>
        <v>21706.666666666668</v>
      </c>
      <c r="E33" s="31">
        <f t="shared" si="1"/>
        <v>8650.0495867768586</v>
      </c>
      <c r="F33" s="102">
        <f t="shared" si="2"/>
        <v>30356.716253443527</v>
      </c>
      <c r="G33" s="121">
        <f t="shared" si="3"/>
        <v>2.563911845730028E-2</v>
      </c>
    </row>
    <row r="34" spans="1:7" ht="15.75" x14ac:dyDescent="0.25">
      <c r="A34" s="134" t="s">
        <v>23</v>
      </c>
      <c r="B34" s="155">
        <v>46</v>
      </c>
      <c r="C34" s="116">
        <v>1</v>
      </c>
      <c r="D34" s="111">
        <f t="shared" si="0"/>
        <v>21706.666666666668</v>
      </c>
      <c r="E34" s="31">
        <f t="shared" si="1"/>
        <v>10202.622589531678</v>
      </c>
      <c r="F34" s="102">
        <f t="shared" si="2"/>
        <v>31909.289256198346</v>
      </c>
      <c r="G34" s="121">
        <f t="shared" si="3"/>
        <v>2.6950413223140502E-2</v>
      </c>
    </row>
    <row r="35" spans="1:7" ht="15.75" x14ac:dyDescent="0.25">
      <c r="A35" s="137" t="s">
        <v>27</v>
      </c>
      <c r="B35" s="155">
        <v>41</v>
      </c>
      <c r="C35" s="116">
        <v>1</v>
      </c>
      <c r="D35" s="111">
        <f t="shared" si="0"/>
        <v>21706.666666666668</v>
      </c>
      <c r="E35" s="31">
        <f t="shared" si="1"/>
        <v>9093.6418732782367</v>
      </c>
      <c r="F35" s="102">
        <f t="shared" si="2"/>
        <v>30800.308539944905</v>
      </c>
      <c r="G35" s="121">
        <f t="shared" si="3"/>
        <v>2.6013774104683203E-2</v>
      </c>
    </row>
    <row r="36" spans="1:7" ht="15.75" x14ac:dyDescent="0.25">
      <c r="A36" s="134" t="s">
        <v>33</v>
      </c>
      <c r="B36" s="155">
        <v>80</v>
      </c>
      <c r="C36" s="116">
        <v>1</v>
      </c>
      <c r="D36" s="111">
        <f t="shared" si="0"/>
        <v>21706.666666666668</v>
      </c>
      <c r="E36" s="31">
        <f t="shared" si="1"/>
        <v>17743.691460055095</v>
      </c>
      <c r="F36" s="103">
        <f t="shared" si="2"/>
        <v>39450.358126721767</v>
      </c>
      <c r="G36" s="121">
        <f t="shared" si="3"/>
        <v>3.3319559228650146E-2</v>
      </c>
    </row>
    <row r="37" spans="1:7" ht="15.75" x14ac:dyDescent="0.25">
      <c r="A37" s="134" t="s">
        <v>64</v>
      </c>
      <c r="B37" s="155">
        <v>94</v>
      </c>
      <c r="C37" s="116">
        <v>1</v>
      </c>
      <c r="D37" s="111">
        <f t="shared" si="0"/>
        <v>21706.666666666668</v>
      </c>
      <c r="E37" s="31">
        <f t="shared" si="1"/>
        <v>20848.837465564735</v>
      </c>
      <c r="F37" s="102">
        <f t="shared" si="2"/>
        <v>42555.504132231406</v>
      </c>
      <c r="G37" s="121">
        <f t="shared" si="3"/>
        <v>3.5942148760330583E-2</v>
      </c>
    </row>
    <row r="38" spans="1:7" ht="15.75" x14ac:dyDescent="0.25">
      <c r="A38" s="134" t="s">
        <v>16</v>
      </c>
      <c r="B38" s="155">
        <v>46</v>
      </c>
      <c r="C38" s="116">
        <v>1</v>
      </c>
      <c r="D38" s="111">
        <f t="shared" si="0"/>
        <v>21706.666666666668</v>
      </c>
      <c r="E38" s="31">
        <f t="shared" si="1"/>
        <v>10202.622589531678</v>
      </c>
      <c r="F38" s="102">
        <f t="shared" si="2"/>
        <v>31909.289256198346</v>
      </c>
      <c r="G38" s="121">
        <f t="shared" si="3"/>
        <v>2.6950413223140502E-2</v>
      </c>
    </row>
    <row r="39" spans="1:7" ht="15.75" x14ac:dyDescent="0.25">
      <c r="A39" s="134" t="s">
        <v>63</v>
      </c>
      <c r="B39" s="155">
        <v>47</v>
      </c>
      <c r="C39" s="116">
        <v>1</v>
      </c>
      <c r="D39" s="111">
        <f t="shared" si="0"/>
        <v>21706.666666666668</v>
      </c>
      <c r="E39" s="31">
        <f t="shared" si="1"/>
        <v>10424.418732782367</v>
      </c>
      <c r="F39" s="102">
        <f t="shared" si="2"/>
        <v>32131.085399449035</v>
      </c>
      <c r="G39" s="121">
        <f t="shared" si="3"/>
        <v>2.7137741046831962E-2</v>
      </c>
    </row>
    <row r="40" spans="1:7" ht="15.75" x14ac:dyDescent="0.25">
      <c r="A40" s="134" t="s">
        <v>19</v>
      </c>
      <c r="B40" s="155">
        <v>33</v>
      </c>
      <c r="C40" s="116">
        <v>1</v>
      </c>
      <c r="D40" s="111">
        <f t="shared" si="0"/>
        <v>21706.666666666668</v>
      </c>
      <c r="E40" s="31">
        <f t="shared" si="1"/>
        <v>7319.2727272727261</v>
      </c>
      <c r="F40" s="102">
        <f t="shared" si="2"/>
        <v>29025.939393939392</v>
      </c>
      <c r="G40" s="121">
        <f t="shared" si="3"/>
        <v>2.4515151515151518E-2</v>
      </c>
    </row>
    <row r="41" spans="1:7" ht="15.75" x14ac:dyDescent="0.25">
      <c r="A41" s="134" t="s">
        <v>29</v>
      </c>
      <c r="B41" s="156">
        <v>26</v>
      </c>
      <c r="C41" s="117">
        <v>1</v>
      </c>
      <c r="D41" s="111">
        <f t="shared" si="0"/>
        <v>21706.666666666668</v>
      </c>
      <c r="E41" s="31">
        <f t="shared" si="1"/>
        <v>5766.6997245179055</v>
      </c>
      <c r="F41" s="102">
        <f t="shared" si="2"/>
        <v>27473.366391184572</v>
      </c>
      <c r="G41" s="121">
        <f t="shared" si="3"/>
        <v>2.3203856749311299E-2</v>
      </c>
    </row>
    <row r="42" spans="1:7" ht="15.75" x14ac:dyDescent="0.25">
      <c r="A42" s="138" t="s">
        <v>62</v>
      </c>
      <c r="B42" s="157">
        <v>21</v>
      </c>
      <c r="C42" s="118">
        <v>1</v>
      </c>
      <c r="D42" s="111">
        <f t="shared" si="0"/>
        <v>21706.666666666668</v>
      </c>
      <c r="E42" s="31">
        <f t="shared" si="1"/>
        <v>4657.719008264462</v>
      </c>
      <c r="F42" s="102">
        <f t="shared" si="2"/>
        <v>26364.385674931131</v>
      </c>
      <c r="G42" s="121">
        <f t="shared" si="3"/>
        <v>2.2267217630854E-2</v>
      </c>
    </row>
    <row r="43" spans="1:7" ht="15.75" x14ac:dyDescent="0.25">
      <c r="A43" s="138" t="s">
        <v>32</v>
      </c>
      <c r="B43" s="157">
        <v>37</v>
      </c>
      <c r="C43" s="118">
        <v>1</v>
      </c>
      <c r="D43" s="111">
        <f t="shared" si="0"/>
        <v>21706.666666666668</v>
      </c>
      <c r="E43" s="31">
        <f t="shared" si="1"/>
        <v>8206.4573002754805</v>
      </c>
      <c r="F43" s="104">
        <f t="shared" si="2"/>
        <v>29913.123966942148</v>
      </c>
      <c r="G43" s="121">
        <f t="shared" si="3"/>
        <v>2.526446280991736E-2</v>
      </c>
    </row>
    <row r="44" spans="1:7" ht="15.75" x14ac:dyDescent="0.25">
      <c r="A44" s="134" t="s">
        <v>58</v>
      </c>
      <c r="B44" s="156">
        <v>21</v>
      </c>
      <c r="C44" s="117">
        <v>1</v>
      </c>
      <c r="D44" s="111">
        <f t="shared" si="0"/>
        <v>21706.666666666668</v>
      </c>
      <c r="E44" s="31">
        <f t="shared" si="1"/>
        <v>4657.719008264462</v>
      </c>
      <c r="F44" s="102">
        <f t="shared" si="2"/>
        <v>26364.385674931131</v>
      </c>
      <c r="G44" s="121">
        <f t="shared" si="3"/>
        <v>2.2267217630854E-2</v>
      </c>
    </row>
    <row r="45" spans="1:7" ht="15.75" x14ac:dyDescent="0.25">
      <c r="A45" s="134" t="s">
        <v>75</v>
      </c>
      <c r="B45" s="156">
        <v>15</v>
      </c>
      <c r="C45" s="117">
        <v>1</v>
      </c>
      <c r="D45" s="111">
        <f t="shared" si="0"/>
        <v>21706.666666666668</v>
      </c>
      <c r="E45" s="31">
        <f t="shared" si="1"/>
        <v>3326.9421487603299</v>
      </c>
      <c r="F45" s="102">
        <f t="shared" si="2"/>
        <v>25033.608815426996</v>
      </c>
      <c r="G45" s="121">
        <f t="shared" si="3"/>
        <v>2.1143250688705238E-2</v>
      </c>
    </row>
    <row r="46" spans="1:7" ht="15.75" x14ac:dyDescent="0.25">
      <c r="A46" s="138" t="s">
        <v>76</v>
      </c>
      <c r="B46" s="158">
        <v>1</v>
      </c>
      <c r="C46" s="115">
        <v>1</v>
      </c>
      <c r="D46" s="111">
        <f t="shared" si="0"/>
        <v>21706.666666666668</v>
      </c>
      <c r="E46" s="31">
        <f t="shared" si="1"/>
        <v>221.79614325068869</v>
      </c>
      <c r="F46" s="102">
        <f t="shared" si="2"/>
        <v>21928.462809917357</v>
      </c>
      <c r="G46" s="121">
        <f t="shared" si="3"/>
        <v>1.8520661157024797E-2</v>
      </c>
    </row>
    <row r="47" spans="1:7" ht="15.75" x14ac:dyDescent="0.25">
      <c r="A47" s="134" t="s">
        <v>77</v>
      </c>
      <c r="B47" s="158">
        <v>0</v>
      </c>
      <c r="C47" s="115">
        <v>0</v>
      </c>
      <c r="D47" s="111">
        <f t="shared" si="0"/>
        <v>0</v>
      </c>
      <c r="E47" s="31">
        <f t="shared" si="1"/>
        <v>0</v>
      </c>
      <c r="F47" s="102">
        <f t="shared" si="2"/>
        <v>0</v>
      </c>
      <c r="G47" s="121">
        <f t="shared" si="3"/>
        <v>0</v>
      </c>
    </row>
    <row r="48" spans="1:7" ht="15.75" x14ac:dyDescent="0.25">
      <c r="A48" s="138" t="s">
        <v>65</v>
      </c>
      <c r="B48" s="158">
        <v>11</v>
      </c>
      <c r="C48" s="115">
        <v>1</v>
      </c>
      <c r="D48" s="111">
        <f t="shared" si="0"/>
        <v>21706.666666666668</v>
      </c>
      <c r="E48" s="31">
        <f t="shared" si="1"/>
        <v>2439.7575757575751</v>
      </c>
      <c r="F48" s="102">
        <f t="shared" si="2"/>
        <v>24146.424242424244</v>
      </c>
      <c r="G48" s="121">
        <f t="shared" si="3"/>
        <v>2.0393939393939398E-2</v>
      </c>
    </row>
    <row r="49" spans="1:7" ht="15.75" x14ac:dyDescent="0.25">
      <c r="A49" s="139" t="s">
        <v>53</v>
      </c>
      <c r="B49" s="158">
        <v>13</v>
      </c>
      <c r="C49" s="115">
        <v>1</v>
      </c>
      <c r="D49" s="111">
        <f t="shared" si="0"/>
        <v>21706.666666666668</v>
      </c>
      <c r="E49" s="31">
        <f t="shared" si="1"/>
        <v>2883.3498622589527</v>
      </c>
      <c r="F49" s="102">
        <f t="shared" si="2"/>
        <v>24590.016528925622</v>
      </c>
      <c r="G49" s="121">
        <f t="shared" si="3"/>
        <v>2.0768595041322321E-2</v>
      </c>
    </row>
    <row r="50" spans="1:7" ht="15.75" x14ac:dyDescent="0.25">
      <c r="A50" s="138" t="s">
        <v>56</v>
      </c>
      <c r="B50" s="158">
        <v>7</v>
      </c>
      <c r="C50" s="115">
        <v>1</v>
      </c>
      <c r="D50" s="111">
        <f t="shared" si="0"/>
        <v>21706.666666666668</v>
      </c>
      <c r="E50" s="31">
        <f t="shared" si="1"/>
        <v>1552.5730027548207</v>
      </c>
      <c r="F50" s="102">
        <f t="shared" si="2"/>
        <v>23259.239669421488</v>
      </c>
      <c r="G50" s="121">
        <f t="shared" si="3"/>
        <v>1.9644628099173559E-2</v>
      </c>
    </row>
    <row r="51" spans="1:7" ht="15.75" x14ac:dyDescent="0.25">
      <c r="A51" s="134" t="s">
        <v>59</v>
      </c>
      <c r="B51" s="158">
        <v>0</v>
      </c>
      <c r="C51" s="118">
        <v>0</v>
      </c>
      <c r="D51" s="111">
        <f t="shared" si="0"/>
        <v>0</v>
      </c>
      <c r="E51" s="31">
        <f t="shared" si="1"/>
        <v>0</v>
      </c>
      <c r="F51" s="102">
        <f t="shared" si="2"/>
        <v>0</v>
      </c>
      <c r="G51" s="121">
        <f t="shared" si="3"/>
        <v>0</v>
      </c>
    </row>
    <row r="52" spans="1:7" ht="15.75" x14ac:dyDescent="0.25">
      <c r="A52" s="134" t="s">
        <v>72</v>
      </c>
      <c r="B52" s="158">
        <v>1</v>
      </c>
      <c r="C52" s="118">
        <v>1</v>
      </c>
      <c r="D52" s="111">
        <f t="shared" si="0"/>
        <v>21706.666666666668</v>
      </c>
      <c r="E52" s="31">
        <f t="shared" si="1"/>
        <v>221.79614325068869</v>
      </c>
      <c r="F52" s="102">
        <f t="shared" si="2"/>
        <v>21928.462809917357</v>
      </c>
      <c r="G52" s="121">
        <f t="shared" si="3"/>
        <v>1.8520661157024797E-2</v>
      </c>
    </row>
    <row r="53" spans="1:7" ht="15.75" x14ac:dyDescent="0.25">
      <c r="A53" s="124" t="s">
        <v>35</v>
      </c>
      <c r="B53" s="158">
        <v>2</v>
      </c>
      <c r="C53" s="117">
        <v>1</v>
      </c>
      <c r="D53" s="111">
        <f t="shared" si="0"/>
        <v>21706.666666666668</v>
      </c>
      <c r="E53" s="31">
        <f t="shared" si="1"/>
        <v>443.59228650137737</v>
      </c>
      <c r="F53" s="102">
        <f t="shared" si="2"/>
        <v>22150.258953168046</v>
      </c>
      <c r="G53" s="121">
        <f t="shared" si="3"/>
        <v>1.870798898071626E-2</v>
      </c>
    </row>
    <row r="54" spans="1:7" ht="16.5" thickBot="1" x14ac:dyDescent="0.3">
      <c r="A54" s="140" t="s">
        <v>78</v>
      </c>
      <c r="B54" s="159">
        <v>4</v>
      </c>
      <c r="C54" s="125">
        <v>1</v>
      </c>
      <c r="D54" s="122">
        <f t="shared" si="0"/>
        <v>21706.666666666668</v>
      </c>
      <c r="E54" s="50">
        <f t="shared" si="1"/>
        <v>887.18457300275475</v>
      </c>
      <c r="F54" s="114">
        <f t="shared" si="2"/>
        <v>22593.851239669424</v>
      </c>
      <c r="G54" s="123">
        <f t="shared" si="3"/>
        <v>1.908264462809918E-2</v>
      </c>
    </row>
    <row r="55" spans="1:7" ht="16.5" thickBot="1" x14ac:dyDescent="0.3">
      <c r="A55" s="61"/>
      <c r="B55" s="127"/>
      <c r="C55" s="60"/>
      <c r="D55" s="57"/>
      <c r="E55" s="57"/>
      <c r="F55" s="91"/>
    </row>
    <row r="56" spans="1:7" ht="16.5" thickBot="1" x14ac:dyDescent="0.3">
      <c r="A56" s="54" t="s">
        <v>36</v>
      </c>
      <c r="B56" s="128">
        <f t="shared" ref="B56:G56" si="4">SUM(B17:B54)</f>
        <v>1815</v>
      </c>
      <c r="C56" s="119">
        <f t="shared" si="4"/>
        <v>36</v>
      </c>
      <c r="D56" s="31">
        <f t="shared" si="4"/>
        <v>781439.99999999977</v>
      </c>
      <c r="E56" s="31">
        <f t="shared" si="4"/>
        <v>402560.00000000006</v>
      </c>
      <c r="F56" s="120">
        <f t="shared" si="4"/>
        <v>1183999.9999999998</v>
      </c>
      <c r="G56" s="98">
        <f t="shared" si="4"/>
        <v>1.0000000000000002</v>
      </c>
    </row>
    <row r="57" spans="1:7" ht="15.75" x14ac:dyDescent="0.25">
      <c r="A57" s="153" t="s">
        <v>91</v>
      </c>
      <c r="B57" s="60"/>
      <c r="C57" s="60"/>
      <c r="D57" s="31">
        <f>F11*D15</f>
        <v>781440</v>
      </c>
      <c r="E57" s="31">
        <f>F11*E15</f>
        <v>402559.99999999994</v>
      </c>
      <c r="F57" s="31"/>
      <c r="G57"/>
    </row>
    <row r="58" spans="1:7" ht="15.75" x14ac:dyDescent="0.25">
      <c r="A58" s="61"/>
      <c r="B58" s="92"/>
      <c r="C58" s="92"/>
      <c r="D58" s="63"/>
      <c r="E58" s="109">
        <f>E56+D56</f>
        <v>1183999.9999999998</v>
      </c>
      <c r="F58" s="63"/>
      <c r="G58"/>
    </row>
    <row r="59" spans="1:7" ht="13.5" customHeight="1" x14ac:dyDescent="0.25">
      <c r="D59" s="65"/>
      <c r="E59" s="65"/>
      <c r="F59" s="65"/>
      <c r="G59"/>
    </row>
    <row r="60" spans="1:7" x14ac:dyDescent="0.25">
      <c r="A60" s="5" t="s">
        <v>96</v>
      </c>
      <c r="D60" s="68"/>
      <c r="E60" s="68"/>
      <c r="F60" s="68"/>
      <c r="G60"/>
    </row>
  </sheetData>
  <autoFilter ref="A16:G16">
    <sortState ref="A17:G53">
      <sortCondition descending="1" ref="F16"/>
    </sortState>
  </autoFilter>
  <mergeCells count="3">
    <mergeCell ref="A1:F3"/>
    <mergeCell ref="B8:F8"/>
    <mergeCell ref="D14:F14"/>
  </mergeCells>
  <pageMargins left="0.7" right="0.7" top="0.78740157499999996" bottom="0.78740157499999996" header="0.3" footer="0.3"/>
  <pageSetup paperSize="9" scale="60" orientation="portrait" horizontalDpi="300" verticalDpi="300" r:id="rId1"/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60"/>
  <sheetViews>
    <sheetView zoomScale="80" zoomScaleNormal="80" workbookViewId="0">
      <selection activeCell="E44" sqref="E44"/>
    </sheetView>
  </sheetViews>
  <sheetFormatPr defaultRowHeight="15" x14ac:dyDescent="0.25"/>
  <cols>
    <col min="1" max="1" width="45.42578125" customWidth="1"/>
    <col min="2" max="2" width="21.7109375" style="2" customWidth="1"/>
    <col min="3" max="3" width="10.28515625" style="2" customWidth="1"/>
    <col min="4" max="4" width="15" customWidth="1"/>
    <col min="5" max="5" width="18.85546875" customWidth="1"/>
    <col min="6" max="6" width="13.85546875" bestFit="1" customWidth="1"/>
    <col min="7" max="7" width="8.5703125" style="94" bestFit="1" customWidth="1"/>
    <col min="8" max="8" width="10.28515625" customWidth="1"/>
  </cols>
  <sheetData>
    <row r="1" spans="1:7" ht="18.75" customHeight="1" x14ac:dyDescent="0.25">
      <c r="A1" s="211" t="s">
        <v>111</v>
      </c>
      <c r="B1" s="211"/>
      <c r="C1" s="211"/>
      <c r="D1" s="211"/>
      <c r="E1" s="211"/>
      <c r="F1" s="211"/>
    </row>
    <row r="2" spans="1:7" ht="18.75" customHeight="1" x14ac:dyDescent="0.25">
      <c r="A2" s="211"/>
      <c r="B2" s="211"/>
      <c r="C2" s="211"/>
      <c r="D2" s="211"/>
      <c r="E2" s="211"/>
      <c r="F2" s="211"/>
    </row>
    <row r="3" spans="1:7" ht="18.75" customHeight="1" x14ac:dyDescent="0.25">
      <c r="A3" s="211"/>
      <c r="B3" s="211"/>
      <c r="C3" s="211"/>
      <c r="D3" s="211"/>
      <c r="E3" s="211"/>
      <c r="F3" s="211"/>
    </row>
    <row r="4" spans="1:7" ht="15.75" x14ac:dyDescent="0.25">
      <c r="A4" s="3" t="s">
        <v>105</v>
      </c>
    </row>
    <row r="5" spans="1:7" ht="15.75" x14ac:dyDescent="0.25">
      <c r="A5" s="4" t="s">
        <v>71</v>
      </c>
    </row>
    <row r="6" spans="1:7" ht="16.5" customHeight="1" thickBot="1" x14ac:dyDescent="0.3">
      <c r="A6" s="5"/>
    </row>
    <row r="7" spans="1:7" ht="16.5" thickBot="1" x14ac:dyDescent="0.3">
      <c r="B7" s="212" t="s">
        <v>54</v>
      </c>
      <c r="C7" s="213"/>
      <c r="D7" s="213"/>
      <c r="E7" s="213"/>
      <c r="F7" s="214"/>
    </row>
    <row r="8" spans="1:7" ht="16.5" thickBot="1" x14ac:dyDescent="0.3">
      <c r="B8" s="161" t="s">
        <v>102</v>
      </c>
      <c r="C8" s="162"/>
      <c r="D8" s="162"/>
      <c r="E8" s="162"/>
      <c r="F8" s="93">
        <v>885000</v>
      </c>
    </row>
    <row r="9" spans="1:7" ht="15.75" thickBot="1" x14ac:dyDescent="0.3">
      <c r="B9" s="163"/>
    </row>
    <row r="10" spans="1:7" ht="16.5" customHeight="1" thickBot="1" x14ac:dyDescent="0.3">
      <c r="B10" s="164" t="s">
        <v>103</v>
      </c>
      <c r="C10" s="105"/>
      <c r="D10" s="105"/>
      <c r="E10" s="106"/>
      <c r="F10" s="165">
        <f>SUM(F8,-F11)</f>
        <v>685000</v>
      </c>
    </row>
    <row r="11" spans="1:7" ht="16.5" customHeight="1" thickBot="1" x14ac:dyDescent="0.3">
      <c r="A11" s="99"/>
      <c r="B11" s="164" t="s">
        <v>99</v>
      </c>
      <c r="C11" s="166"/>
      <c r="D11" s="166"/>
      <c r="E11" s="166"/>
      <c r="F11" s="165">
        <v>200000</v>
      </c>
    </row>
    <row r="12" spans="1:7" ht="16.5" customHeight="1" x14ac:dyDescent="0.25">
      <c r="A12" s="99"/>
      <c r="B12" s="99"/>
      <c r="C12" s="99"/>
      <c r="D12" s="100"/>
    </row>
    <row r="13" spans="1:7" s="11" customFormat="1" ht="16.5" customHeight="1" thickBot="1" x14ac:dyDescent="0.3">
      <c r="A13" s="9"/>
      <c r="B13" s="10"/>
      <c r="C13" s="10"/>
      <c r="E13" s="12"/>
      <c r="F13" s="13"/>
      <c r="G13" s="95"/>
    </row>
    <row r="14" spans="1:7" s="9" customFormat="1" ht="65.25" customHeight="1" thickBot="1" x14ac:dyDescent="0.3">
      <c r="B14" s="169" t="s">
        <v>92</v>
      </c>
      <c r="C14" s="169" t="s">
        <v>68</v>
      </c>
      <c r="D14" s="206" t="s">
        <v>110</v>
      </c>
      <c r="E14" s="207"/>
      <c r="F14" s="208"/>
      <c r="G14" s="96"/>
    </row>
    <row r="15" spans="1:7" s="20" customFormat="1" ht="16.5" thickBot="1" x14ac:dyDescent="0.3">
      <c r="B15" s="107"/>
      <c r="C15" s="169"/>
      <c r="D15" s="17">
        <v>0.66</v>
      </c>
      <c r="E15" s="18">
        <f>1-D15</f>
        <v>0.33999999999999997</v>
      </c>
      <c r="F15" s="108"/>
      <c r="G15" s="97"/>
    </row>
    <row r="16" spans="1:7" s="20" customFormat="1" ht="16.5" thickBot="1" x14ac:dyDescent="0.3">
      <c r="A16" s="112" t="s">
        <v>66</v>
      </c>
      <c r="B16" s="107">
        <v>2014</v>
      </c>
      <c r="C16" s="169"/>
      <c r="D16" s="17" t="s">
        <v>4</v>
      </c>
      <c r="E16" s="18" t="s">
        <v>5</v>
      </c>
      <c r="F16" s="108" t="s">
        <v>6</v>
      </c>
      <c r="G16" s="113" t="s">
        <v>67</v>
      </c>
    </row>
    <row r="17" spans="1:7" ht="15.75" x14ac:dyDescent="0.25">
      <c r="A17" s="135" t="s">
        <v>7</v>
      </c>
      <c r="B17" s="154">
        <v>203</v>
      </c>
      <c r="C17" s="118">
        <v>1</v>
      </c>
      <c r="D17" s="111">
        <f t="shared" ref="D17:D54" si="0">$F$10*$D$15/$C$56*C17</f>
        <v>12558.333333333334</v>
      </c>
      <c r="E17" s="31">
        <f t="shared" ref="E17:E54" si="1">$F$10*$E$15*B17/$B$56</f>
        <v>26048.870523415975</v>
      </c>
      <c r="F17" s="102">
        <f t="shared" ref="F17:F54" si="2">(D17+E17)</f>
        <v>38607.203856749307</v>
      </c>
      <c r="G17" s="121">
        <f>F17/$F$56</f>
        <v>5.6360881542699706E-2</v>
      </c>
    </row>
    <row r="18" spans="1:7" ht="16.5" customHeight="1" x14ac:dyDescent="0.25">
      <c r="A18" s="134" t="s">
        <v>11</v>
      </c>
      <c r="B18" s="155">
        <v>102</v>
      </c>
      <c r="C18" s="116">
        <v>1</v>
      </c>
      <c r="D18" s="111">
        <f t="shared" si="0"/>
        <v>12558.333333333334</v>
      </c>
      <c r="E18" s="31">
        <f t="shared" si="1"/>
        <v>13088.595041322313</v>
      </c>
      <c r="F18" s="102">
        <f t="shared" si="2"/>
        <v>25646.928374655647</v>
      </c>
      <c r="G18" s="121">
        <f>F18/$F$56</f>
        <v>3.7440771349862255E-2</v>
      </c>
    </row>
    <row r="19" spans="1:7" ht="15.75" x14ac:dyDescent="0.25">
      <c r="A19" s="136" t="s">
        <v>12</v>
      </c>
      <c r="B19" s="155">
        <v>79</v>
      </c>
      <c r="C19" s="116">
        <v>1</v>
      </c>
      <c r="D19" s="111">
        <f t="shared" si="0"/>
        <v>12558.333333333334</v>
      </c>
      <c r="E19" s="31">
        <f t="shared" si="1"/>
        <v>10137.245179063359</v>
      </c>
      <c r="F19" s="102">
        <f t="shared" si="2"/>
        <v>22695.578512396693</v>
      </c>
      <c r="G19" s="121">
        <f>F19/$F$56</f>
        <v>3.3132231404958669E-2</v>
      </c>
    </row>
    <row r="20" spans="1:7" ht="15.75" x14ac:dyDescent="0.25">
      <c r="A20" s="136" t="s">
        <v>57</v>
      </c>
      <c r="B20" s="155">
        <v>132</v>
      </c>
      <c r="C20" s="116">
        <v>1</v>
      </c>
      <c r="D20" s="111">
        <f t="shared" si="0"/>
        <v>12558.333333333334</v>
      </c>
      <c r="E20" s="31">
        <f t="shared" si="1"/>
        <v>16938.181818181816</v>
      </c>
      <c r="F20" s="102">
        <f t="shared" si="2"/>
        <v>29496.515151515152</v>
      </c>
      <c r="G20" s="121">
        <f>F20/$F$56</f>
        <v>4.3060606060606056E-2</v>
      </c>
    </row>
    <row r="21" spans="1:7" ht="15.75" x14ac:dyDescent="0.25">
      <c r="A21" s="134" t="s">
        <v>8</v>
      </c>
      <c r="B21" s="155">
        <v>85</v>
      </c>
      <c r="C21" s="116">
        <v>1</v>
      </c>
      <c r="D21" s="111">
        <f t="shared" si="0"/>
        <v>12558.333333333334</v>
      </c>
      <c r="E21" s="31">
        <f t="shared" si="1"/>
        <v>10907.16253443526</v>
      </c>
      <c r="F21" s="102">
        <f t="shared" si="2"/>
        <v>23465.495867768594</v>
      </c>
      <c r="G21" s="121">
        <f>F21/$F$56</f>
        <v>3.4256198347107428E-2</v>
      </c>
    </row>
    <row r="22" spans="1:7" ht="16.5" customHeight="1" x14ac:dyDescent="0.25">
      <c r="A22" s="134" t="s">
        <v>69</v>
      </c>
      <c r="B22" s="155">
        <v>87</v>
      </c>
      <c r="C22" s="116">
        <v>1</v>
      </c>
      <c r="D22" s="111">
        <f t="shared" si="0"/>
        <v>12558.333333333334</v>
      </c>
      <c r="E22" s="31">
        <f t="shared" si="1"/>
        <v>11163.80165289256</v>
      </c>
      <c r="F22" s="102">
        <f t="shared" si="2"/>
        <v>23722.134986225894</v>
      </c>
      <c r="G22" s="121">
        <f t="shared" ref="G22:G54" si="3">F22/$F$56</f>
        <v>3.4630853994490347E-2</v>
      </c>
    </row>
    <row r="23" spans="1:7" ht="16.5" customHeight="1" x14ac:dyDescent="0.25">
      <c r="A23" s="134" t="s">
        <v>13</v>
      </c>
      <c r="B23" s="155">
        <v>55</v>
      </c>
      <c r="C23" s="116">
        <v>1</v>
      </c>
      <c r="D23" s="111">
        <f t="shared" si="0"/>
        <v>12558.333333333334</v>
      </c>
      <c r="E23" s="31">
        <f t="shared" si="1"/>
        <v>7057.5757575757561</v>
      </c>
      <c r="F23" s="102">
        <f t="shared" si="2"/>
        <v>19615.909090909088</v>
      </c>
      <c r="G23" s="121">
        <f t="shared" si="3"/>
        <v>2.8636363636363626E-2</v>
      </c>
    </row>
    <row r="24" spans="1:7" ht="15.75" x14ac:dyDescent="0.25">
      <c r="A24" s="134" t="s">
        <v>60</v>
      </c>
      <c r="B24" s="155">
        <v>42</v>
      </c>
      <c r="C24" s="116">
        <v>1</v>
      </c>
      <c r="D24" s="111">
        <f t="shared" si="0"/>
        <v>12558.333333333334</v>
      </c>
      <c r="E24" s="31">
        <f t="shared" si="1"/>
        <v>5389.4214876033047</v>
      </c>
      <c r="F24" s="102">
        <f t="shared" si="2"/>
        <v>17947.75482093664</v>
      </c>
      <c r="G24" s="121">
        <f t="shared" si="3"/>
        <v>2.6201101928374652E-2</v>
      </c>
    </row>
    <row r="25" spans="1:7" ht="15.75" x14ac:dyDescent="0.25">
      <c r="A25" s="136" t="s">
        <v>10</v>
      </c>
      <c r="B25" s="155">
        <v>48</v>
      </c>
      <c r="C25" s="116">
        <v>1</v>
      </c>
      <c r="D25" s="111">
        <f t="shared" si="0"/>
        <v>12558.333333333334</v>
      </c>
      <c r="E25" s="31">
        <f t="shared" si="1"/>
        <v>6159.3388429752058</v>
      </c>
      <c r="F25" s="102">
        <f t="shared" si="2"/>
        <v>18717.672176308541</v>
      </c>
      <c r="G25" s="121">
        <f t="shared" si="3"/>
        <v>2.7325068870523411E-2</v>
      </c>
    </row>
    <row r="26" spans="1:7" ht="15.75" x14ac:dyDescent="0.25">
      <c r="A26" s="134" t="s">
        <v>21</v>
      </c>
      <c r="B26" s="155">
        <v>43</v>
      </c>
      <c r="C26" s="116">
        <v>1</v>
      </c>
      <c r="D26" s="111">
        <f t="shared" si="0"/>
        <v>12558.333333333334</v>
      </c>
      <c r="E26" s="31">
        <f t="shared" si="1"/>
        <v>5517.7410468319549</v>
      </c>
      <c r="F26" s="102">
        <f t="shared" si="2"/>
        <v>18076.07438016529</v>
      </c>
      <c r="G26" s="121">
        <f t="shared" si="3"/>
        <v>2.6388429752066112E-2</v>
      </c>
    </row>
    <row r="27" spans="1:7" ht="15.75" x14ac:dyDescent="0.25">
      <c r="A27" s="134" t="s">
        <v>28</v>
      </c>
      <c r="B27" s="155">
        <v>38</v>
      </c>
      <c r="C27" s="116">
        <v>1</v>
      </c>
      <c r="D27" s="111">
        <f t="shared" si="0"/>
        <v>12558.333333333334</v>
      </c>
      <c r="E27" s="31">
        <f t="shared" si="1"/>
        <v>4876.143250688704</v>
      </c>
      <c r="F27" s="102">
        <f t="shared" si="2"/>
        <v>17434.476584022039</v>
      </c>
      <c r="G27" s="121">
        <f t="shared" si="3"/>
        <v>2.5451790633608813E-2</v>
      </c>
    </row>
    <row r="28" spans="1:7" ht="15.75" x14ac:dyDescent="0.25">
      <c r="A28" s="136" t="s">
        <v>61</v>
      </c>
      <c r="B28" s="155">
        <v>63</v>
      </c>
      <c r="C28" s="116">
        <v>1</v>
      </c>
      <c r="D28" s="111">
        <f t="shared" si="0"/>
        <v>12558.333333333334</v>
      </c>
      <c r="E28" s="31">
        <f t="shared" si="1"/>
        <v>8084.1322314049576</v>
      </c>
      <c r="F28" s="102">
        <f t="shared" si="2"/>
        <v>20642.46556473829</v>
      </c>
      <c r="G28" s="121">
        <f t="shared" si="3"/>
        <v>3.0134986225895308E-2</v>
      </c>
    </row>
    <row r="29" spans="1:7" ht="15.75" x14ac:dyDescent="0.25">
      <c r="A29" s="136" t="s">
        <v>24</v>
      </c>
      <c r="B29" s="155">
        <v>84</v>
      </c>
      <c r="C29" s="116">
        <v>1</v>
      </c>
      <c r="D29" s="111">
        <f t="shared" si="0"/>
        <v>12558.333333333334</v>
      </c>
      <c r="E29" s="31">
        <f t="shared" si="1"/>
        <v>10778.842975206609</v>
      </c>
      <c r="F29" s="102">
        <f t="shared" si="2"/>
        <v>23337.176308539943</v>
      </c>
      <c r="G29" s="121">
        <f t="shared" si="3"/>
        <v>3.4068870523415971E-2</v>
      </c>
    </row>
    <row r="30" spans="1:7" ht="15.75" x14ac:dyDescent="0.25">
      <c r="A30" s="134" t="s">
        <v>20</v>
      </c>
      <c r="B30" s="155">
        <v>62</v>
      </c>
      <c r="C30" s="116">
        <v>1</v>
      </c>
      <c r="D30" s="111">
        <f t="shared" si="0"/>
        <v>12558.333333333334</v>
      </c>
      <c r="E30" s="31">
        <f t="shared" si="1"/>
        <v>7955.8126721763074</v>
      </c>
      <c r="F30" s="102">
        <f t="shared" si="2"/>
        <v>20514.14600550964</v>
      </c>
      <c r="G30" s="121">
        <f t="shared" si="3"/>
        <v>2.9947658402203849E-2</v>
      </c>
    </row>
    <row r="31" spans="1:7" ht="15.75" x14ac:dyDescent="0.25">
      <c r="A31" s="134" t="s">
        <v>25</v>
      </c>
      <c r="B31" s="155">
        <v>42</v>
      </c>
      <c r="C31" s="116">
        <v>1</v>
      </c>
      <c r="D31" s="111">
        <f t="shared" si="0"/>
        <v>12558.333333333334</v>
      </c>
      <c r="E31" s="31">
        <f t="shared" si="1"/>
        <v>5389.4214876033047</v>
      </c>
      <c r="F31" s="102">
        <f t="shared" si="2"/>
        <v>17947.75482093664</v>
      </c>
      <c r="G31" s="121">
        <f t="shared" si="3"/>
        <v>2.6201101928374652E-2</v>
      </c>
    </row>
    <row r="32" spans="1:7" ht="15.75" x14ac:dyDescent="0.25">
      <c r="A32" s="136" t="s">
        <v>74</v>
      </c>
      <c r="B32" s="155">
        <v>65</v>
      </c>
      <c r="C32" s="116">
        <v>1</v>
      </c>
      <c r="D32" s="111">
        <f t="shared" si="0"/>
        <v>12558.333333333334</v>
      </c>
      <c r="E32" s="31">
        <f t="shared" si="1"/>
        <v>8340.7713498622579</v>
      </c>
      <c r="F32" s="102">
        <f t="shared" si="2"/>
        <v>20899.10468319559</v>
      </c>
      <c r="G32" s="121">
        <f t="shared" si="3"/>
        <v>3.0509641873278228E-2</v>
      </c>
    </row>
    <row r="33" spans="1:7" ht="15.75" x14ac:dyDescent="0.25">
      <c r="A33" s="134" t="s">
        <v>73</v>
      </c>
      <c r="B33" s="155">
        <v>39</v>
      </c>
      <c r="C33" s="116">
        <v>1</v>
      </c>
      <c r="D33" s="111">
        <f t="shared" si="0"/>
        <v>12558.333333333334</v>
      </c>
      <c r="E33" s="31">
        <f t="shared" si="1"/>
        <v>5004.4628099173542</v>
      </c>
      <c r="F33" s="102">
        <f t="shared" si="2"/>
        <v>17562.796143250689</v>
      </c>
      <c r="G33" s="121">
        <f t="shared" si="3"/>
        <v>2.5639118457300273E-2</v>
      </c>
    </row>
    <row r="34" spans="1:7" ht="15.75" x14ac:dyDescent="0.25">
      <c r="A34" s="134" t="s">
        <v>23</v>
      </c>
      <c r="B34" s="155">
        <v>46</v>
      </c>
      <c r="C34" s="116">
        <v>1</v>
      </c>
      <c r="D34" s="111">
        <f t="shared" si="0"/>
        <v>12558.333333333334</v>
      </c>
      <c r="E34" s="31">
        <f t="shared" si="1"/>
        <v>5902.6997245179055</v>
      </c>
      <c r="F34" s="102">
        <f t="shared" si="2"/>
        <v>18461.03305785124</v>
      </c>
      <c r="G34" s="121">
        <f t="shared" si="3"/>
        <v>2.6950413223140492E-2</v>
      </c>
    </row>
    <row r="35" spans="1:7" ht="15.75" x14ac:dyDescent="0.25">
      <c r="A35" s="137" t="s">
        <v>27</v>
      </c>
      <c r="B35" s="155">
        <v>41</v>
      </c>
      <c r="C35" s="116">
        <v>1</v>
      </c>
      <c r="D35" s="111">
        <f t="shared" si="0"/>
        <v>12558.333333333334</v>
      </c>
      <c r="E35" s="31">
        <f t="shared" si="1"/>
        <v>5261.1019283746546</v>
      </c>
      <c r="F35" s="102">
        <f t="shared" si="2"/>
        <v>17819.435261707989</v>
      </c>
      <c r="G35" s="121">
        <f t="shared" si="3"/>
        <v>2.6013774104683193E-2</v>
      </c>
    </row>
    <row r="36" spans="1:7" ht="15.75" x14ac:dyDescent="0.25">
      <c r="A36" s="134" t="s">
        <v>33</v>
      </c>
      <c r="B36" s="155">
        <v>80</v>
      </c>
      <c r="C36" s="116">
        <v>1</v>
      </c>
      <c r="D36" s="111">
        <f t="shared" si="0"/>
        <v>12558.333333333334</v>
      </c>
      <c r="E36" s="31">
        <f t="shared" si="1"/>
        <v>10265.564738292009</v>
      </c>
      <c r="F36" s="103">
        <f t="shared" si="2"/>
        <v>22823.898071625343</v>
      </c>
      <c r="G36" s="121">
        <f t="shared" si="3"/>
        <v>3.3319559228650132E-2</v>
      </c>
    </row>
    <row r="37" spans="1:7" ht="15.75" x14ac:dyDescent="0.25">
      <c r="A37" s="134" t="s">
        <v>64</v>
      </c>
      <c r="B37" s="155">
        <v>94</v>
      </c>
      <c r="C37" s="116">
        <v>1</v>
      </c>
      <c r="D37" s="111">
        <f t="shared" si="0"/>
        <v>12558.333333333334</v>
      </c>
      <c r="E37" s="31">
        <f t="shared" si="1"/>
        <v>12062.038567493111</v>
      </c>
      <c r="F37" s="102">
        <f t="shared" si="2"/>
        <v>24620.371900826445</v>
      </c>
      <c r="G37" s="121">
        <f t="shared" si="3"/>
        <v>3.5942148760330569E-2</v>
      </c>
    </row>
    <row r="38" spans="1:7" ht="15.75" x14ac:dyDescent="0.25">
      <c r="A38" s="134" t="s">
        <v>16</v>
      </c>
      <c r="B38" s="155">
        <v>46</v>
      </c>
      <c r="C38" s="116">
        <v>1</v>
      </c>
      <c r="D38" s="111">
        <f t="shared" si="0"/>
        <v>12558.333333333334</v>
      </c>
      <c r="E38" s="31">
        <f t="shared" si="1"/>
        <v>5902.6997245179055</v>
      </c>
      <c r="F38" s="102">
        <f t="shared" si="2"/>
        <v>18461.03305785124</v>
      </c>
      <c r="G38" s="121">
        <f t="shared" si="3"/>
        <v>2.6950413223140492E-2</v>
      </c>
    </row>
    <row r="39" spans="1:7" ht="15.75" x14ac:dyDescent="0.25">
      <c r="A39" s="134" t="s">
        <v>63</v>
      </c>
      <c r="B39" s="155">
        <v>47</v>
      </c>
      <c r="C39" s="116">
        <v>1</v>
      </c>
      <c r="D39" s="111">
        <f t="shared" si="0"/>
        <v>12558.333333333334</v>
      </c>
      <c r="E39" s="31">
        <f t="shared" si="1"/>
        <v>6031.0192837465556</v>
      </c>
      <c r="F39" s="102">
        <f t="shared" si="2"/>
        <v>18589.35261707989</v>
      </c>
      <c r="G39" s="121">
        <f t="shared" si="3"/>
        <v>2.7137741046831951E-2</v>
      </c>
    </row>
    <row r="40" spans="1:7" ht="15.75" x14ac:dyDescent="0.25">
      <c r="A40" s="134" t="s">
        <v>19</v>
      </c>
      <c r="B40" s="155">
        <v>33</v>
      </c>
      <c r="C40" s="116">
        <v>1</v>
      </c>
      <c r="D40" s="111">
        <f t="shared" si="0"/>
        <v>12558.333333333334</v>
      </c>
      <c r="E40" s="31">
        <f t="shared" si="1"/>
        <v>4234.545454545454</v>
      </c>
      <c r="F40" s="102">
        <f t="shared" si="2"/>
        <v>16792.878787878788</v>
      </c>
      <c r="G40" s="121">
        <f t="shared" si="3"/>
        <v>2.4515151515151511E-2</v>
      </c>
    </row>
    <row r="41" spans="1:7" ht="15.75" x14ac:dyDescent="0.25">
      <c r="A41" s="134" t="s">
        <v>29</v>
      </c>
      <c r="B41" s="156">
        <v>26</v>
      </c>
      <c r="C41" s="117">
        <v>1</v>
      </c>
      <c r="D41" s="111">
        <f t="shared" si="0"/>
        <v>12558.333333333334</v>
      </c>
      <c r="E41" s="31">
        <f t="shared" si="1"/>
        <v>3336.3085399449033</v>
      </c>
      <c r="F41" s="102">
        <f t="shared" si="2"/>
        <v>15894.641873278237</v>
      </c>
      <c r="G41" s="121">
        <f t="shared" si="3"/>
        <v>2.3203856749311292E-2</v>
      </c>
    </row>
    <row r="42" spans="1:7" ht="15.75" x14ac:dyDescent="0.25">
      <c r="A42" s="138" t="s">
        <v>62</v>
      </c>
      <c r="B42" s="157">
        <v>21</v>
      </c>
      <c r="C42" s="118">
        <v>1</v>
      </c>
      <c r="D42" s="111">
        <f t="shared" si="0"/>
        <v>12558.333333333334</v>
      </c>
      <c r="E42" s="31">
        <f t="shared" si="1"/>
        <v>2694.7107438016524</v>
      </c>
      <c r="F42" s="102">
        <f t="shared" si="2"/>
        <v>15253.044077134986</v>
      </c>
      <c r="G42" s="121">
        <f t="shared" si="3"/>
        <v>2.2267217630853989E-2</v>
      </c>
    </row>
    <row r="43" spans="1:7" ht="15.75" x14ac:dyDescent="0.25">
      <c r="A43" s="138" t="s">
        <v>32</v>
      </c>
      <c r="B43" s="157">
        <v>37</v>
      </c>
      <c r="C43" s="118">
        <v>1</v>
      </c>
      <c r="D43" s="111">
        <f t="shared" si="0"/>
        <v>12558.333333333334</v>
      </c>
      <c r="E43" s="31">
        <f t="shared" si="1"/>
        <v>4747.8236914600539</v>
      </c>
      <c r="F43" s="104">
        <f t="shared" si="2"/>
        <v>17306.157024793389</v>
      </c>
      <c r="G43" s="121">
        <f t="shared" si="3"/>
        <v>2.526446280991735E-2</v>
      </c>
    </row>
    <row r="44" spans="1:7" ht="15.75" x14ac:dyDescent="0.25">
      <c r="A44" s="134" t="s">
        <v>58</v>
      </c>
      <c r="B44" s="156">
        <v>21</v>
      </c>
      <c r="C44" s="117">
        <v>1</v>
      </c>
      <c r="D44" s="111">
        <f t="shared" si="0"/>
        <v>12558.333333333334</v>
      </c>
      <c r="E44" s="31">
        <f t="shared" si="1"/>
        <v>2694.7107438016524</v>
      </c>
      <c r="F44" s="102">
        <f t="shared" si="2"/>
        <v>15253.044077134986</v>
      </c>
      <c r="G44" s="121">
        <f t="shared" si="3"/>
        <v>2.2267217630853989E-2</v>
      </c>
    </row>
    <row r="45" spans="1:7" ht="15.75" x14ac:dyDescent="0.25">
      <c r="A45" s="134" t="s">
        <v>75</v>
      </c>
      <c r="B45" s="156">
        <v>15</v>
      </c>
      <c r="C45" s="117">
        <v>1</v>
      </c>
      <c r="D45" s="111">
        <f t="shared" si="0"/>
        <v>12558.333333333334</v>
      </c>
      <c r="E45" s="31">
        <f t="shared" si="1"/>
        <v>1924.7933884297518</v>
      </c>
      <c r="F45" s="102">
        <f t="shared" si="2"/>
        <v>14483.126721763085</v>
      </c>
      <c r="G45" s="121">
        <f t="shared" si="3"/>
        <v>2.1143250688705231E-2</v>
      </c>
    </row>
    <row r="46" spans="1:7" ht="15.75" x14ac:dyDescent="0.25">
      <c r="A46" s="138" t="s">
        <v>76</v>
      </c>
      <c r="B46" s="158">
        <v>1</v>
      </c>
      <c r="C46" s="115">
        <v>1</v>
      </c>
      <c r="D46" s="111">
        <f t="shared" si="0"/>
        <v>12558.333333333334</v>
      </c>
      <c r="E46" s="31">
        <f t="shared" si="1"/>
        <v>128.31955922865012</v>
      </c>
      <c r="F46" s="102">
        <f t="shared" si="2"/>
        <v>12686.652892561984</v>
      </c>
      <c r="G46" s="121">
        <f t="shared" si="3"/>
        <v>1.852066115702479E-2</v>
      </c>
    </row>
    <row r="47" spans="1:7" ht="15.75" x14ac:dyDescent="0.25">
      <c r="A47" s="134" t="s">
        <v>77</v>
      </c>
      <c r="B47" s="158">
        <v>0</v>
      </c>
      <c r="C47" s="115">
        <v>0</v>
      </c>
      <c r="D47" s="111">
        <f t="shared" si="0"/>
        <v>0</v>
      </c>
      <c r="E47" s="31">
        <f t="shared" si="1"/>
        <v>0</v>
      </c>
      <c r="F47" s="102">
        <f t="shared" si="2"/>
        <v>0</v>
      </c>
      <c r="G47" s="121">
        <f t="shared" si="3"/>
        <v>0</v>
      </c>
    </row>
    <row r="48" spans="1:7" ht="15.75" x14ac:dyDescent="0.25">
      <c r="A48" s="138" t="s">
        <v>65</v>
      </c>
      <c r="B48" s="158">
        <v>11</v>
      </c>
      <c r="C48" s="115">
        <v>1</v>
      </c>
      <c r="D48" s="111">
        <f t="shared" si="0"/>
        <v>12558.333333333334</v>
      </c>
      <c r="E48" s="31">
        <f t="shared" si="1"/>
        <v>1411.5151515151513</v>
      </c>
      <c r="F48" s="102">
        <f t="shared" si="2"/>
        <v>13969.848484848486</v>
      </c>
      <c r="G48" s="121">
        <f t="shared" si="3"/>
        <v>2.0393939393939391E-2</v>
      </c>
    </row>
    <row r="49" spans="1:7" ht="15.75" x14ac:dyDescent="0.25">
      <c r="A49" s="139" t="s">
        <v>53</v>
      </c>
      <c r="B49" s="158">
        <v>13</v>
      </c>
      <c r="C49" s="115">
        <v>1</v>
      </c>
      <c r="D49" s="111">
        <f t="shared" si="0"/>
        <v>12558.333333333334</v>
      </c>
      <c r="E49" s="31">
        <f t="shared" si="1"/>
        <v>1668.1542699724516</v>
      </c>
      <c r="F49" s="102">
        <f t="shared" si="2"/>
        <v>14226.487603305786</v>
      </c>
      <c r="G49" s="121">
        <f t="shared" si="3"/>
        <v>2.0768595041322311E-2</v>
      </c>
    </row>
    <row r="50" spans="1:7" ht="15.75" x14ac:dyDescent="0.25">
      <c r="A50" s="138" t="s">
        <v>56</v>
      </c>
      <c r="B50" s="158">
        <v>7</v>
      </c>
      <c r="C50" s="115">
        <v>1</v>
      </c>
      <c r="D50" s="111">
        <f t="shared" si="0"/>
        <v>12558.333333333334</v>
      </c>
      <c r="E50" s="31">
        <f t="shared" si="1"/>
        <v>898.23691460055079</v>
      </c>
      <c r="F50" s="102">
        <f t="shared" si="2"/>
        <v>13456.570247933885</v>
      </c>
      <c r="G50" s="121">
        <f t="shared" si="3"/>
        <v>1.9644628099173552E-2</v>
      </c>
    </row>
    <row r="51" spans="1:7" ht="15.75" x14ac:dyDescent="0.25">
      <c r="A51" s="134" t="s">
        <v>59</v>
      </c>
      <c r="B51" s="158">
        <v>0</v>
      </c>
      <c r="C51" s="118">
        <v>0</v>
      </c>
      <c r="D51" s="111">
        <f t="shared" si="0"/>
        <v>0</v>
      </c>
      <c r="E51" s="31">
        <f t="shared" si="1"/>
        <v>0</v>
      </c>
      <c r="F51" s="102">
        <f t="shared" si="2"/>
        <v>0</v>
      </c>
      <c r="G51" s="121">
        <f t="shared" si="3"/>
        <v>0</v>
      </c>
    </row>
    <row r="52" spans="1:7" ht="15.75" x14ac:dyDescent="0.25">
      <c r="A52" s="134" t="s">
        <v>72</v>
      </c>
      <c r="B52" s="158">
        <v>1</v>
      </c>
      <c r="C52" s="118">
        <v>1</v>
      </c>
      <c r="D52" s="111">
        <f t="shared" si="0"/>
        <v>12558.333333333334</v>
      </c>
      <c r="E52" s="31">
        <f t="shared" si="1"/>
        <v>128.31955922865012</v>
      </c>
      <c r="F52" s="102">
        <f t="shared" si="2"/>
        <v>12686.652892561984</v>
      </c>
      <c r="G52" s="121">
        <f t="shared" si="3"/>
        <v>1.852066115702479E-2</v>
      </c>
    </row>
    <row r="53" spans="1:7" ht="15.75" x14ac:dyDescent="0.25">
      <c r="A53" s="124" t="s">
        <v>35</v>
      </c>
      <c r="B53" s="158">
        <v>2</v>
      </c>
      <c r="C53" s="117">
        <v>1</v>
      </c>
      <c r="D53" s="111">
        <f t="shared" si="0"/>
        <v>12558.333333333334</v>
      </c>
      <c r="E53" s="31">
        <f t="shared" si="1"/>
        <v>256.63911845730024</v>
      </c>
      <c r="F53" s="102">
        <f t="shared" si="2"/>
        <v>12814.972451790634</v>
      </c>
      <c r="G53" s="121">
        <f t="shared" si="3"/>
        <v>1.870798898071625E-2</v>
      </c>
    </row>
    <row r="54" spans="1:7" ht="16.5" thickBot="1" x14ac:dyDescent="0.3">
      <c r="A54" s="140" t="s">
        <v>78</v>
      </c>
      <c r="B54" s="159">
        <v>4</v>
      </c>
      <c r="C54" s="125">
        <v>1</v>
      </c>
      <c r="D54" s="122">
        <f t="shared" si="0"/>
        <v>12558.333333333334</v>
      </c>
      <c r="E54" s="50">
        <f t="shared" si="1"/>
        <v>513.27823691460048</v>
      </c>
      <c r="F54" s="114">
        <f t="shared" si="2"/>
        <v>13071.611570247935</v>
      </c>
      <c r="G54" s="123">
        <f t="shared" si="3"/>
        <v>1.9082644628099173E-2</v>
      </c>
    </row>
    <row r="55" spans="1:7" ht="16.5" thickBot="1" x14ac:dyDescent="0.3">
      <c r="A55" s="61"/>
      <c r="B55" s="127"/>
      <c r="C55" s="60"/>
      <c r="D55" s="57"/>
      <c r="E55" s="57"/>
      <c r="F55" s="91"/>
    </row>
    <row r="56" spans="1:7" ht="16.5" thickBot="1" x14ac:dyDescent="0.3">
      <c r="A56" s="54" t="s">
        <v>36</v>
      </c>
      <c r="B56" s="128">
        <f t="shared" ref="B56:G56" si="4">SUM(B17:B54)</f>
        <v>1815</v>
      </c>
      <c r="C56" s="119">
        <f t="shared" si="4"/>
        <v>36</v>
      </c>
      <c r="D56" s="31">
        <f t="shared" si="4"/>
        <v>452099.99999999977</v>
      </c>
      <c r="E56" s="31">
        <f t="shared" si="4"/>
        <v>232899.99999999983</v>
      </c>
      <c r="F56" s="120">
        <f t="shared" si="4"/>
        <v>685000.00000000012</v>
      </c>
      <c r="G56" s="98">
        <f t="shared" si="4"/>
        <v>1</v>
      </c>
    </row>
    <row r="57" spans="1:7" ht="15.75" x14ac:dyDescent="0.25">
      <c r="A57" s="153" t="s">
        <v>91</v>
      </c>
      <c r="B57" s="60"/>
      <c r="C57" s="60"/>
      <c r="D57" s="31">
        <f>F10*D15</f>
        <v>452100</v>
      </c>
      <c r="E57" s="31">
        <f>F10*E15</f>
        <v>232899.99999999997</v>
      </c>
      <c r="F57" s="31"/>
      <c r="G57"/>
    </row>
    <row r="58" spans="1:7" ht="15.75" x14ac:dyDescent="0.25">
      <c r="A58" s="61"/>
      <c r="B58" s="92"/>
      <c r="C58" s="92"/>
      <c r="D58" s="63"/>
      <c r="E58" s="109">
        <f>E56+D56</f>
        <v>684999.99999999953</v>
      </c>
      <c r="F58" s="63"/>
      <c r="G58"/>
    </row>
    <row r="59" spans="1:7" ht="13.5" customHeight="1" x14ac:dyDescent="0.25">
      <c r="D59" s="65"/>
      <c r="E59" s="65"/>
      <c r="F59" s="65"/>
      <c r="G59"/>
    </row>
    <row r="60" spans="1:7" x14ac:dyDescent="0.25">
      <c r="A60" s="5" t="s">
        <v>104</v>
      </c>
      <c r="D60" s="68"/>
      <c r="E60" s="68"/>
      <c r="F60" s="68"/>
      <c r="G60"/>
    </row>
  </sheetData>
  <autoFilter ref="A16:G16">
    <sortState ref="A17:G53">
      <sortCondition descending="1" ref="F16"/>
    </sortState>
  </autoFilter>
  <mergeCells count="3">
    <mergeCell ref="A1:F3"/>
    <mergeCell ref="B7:F7"/>
    <mergeCell ref="D14:F14"/>
  </mergeCells>
  <pageMargins left="0.7" right="0.7" top="0.78740157499999996" bottom="0.78740157499999996" header="0.3" footer="0.3"/>
  <pageSetup paperSize="9" scale="60" orientation="portrait" horizontalDpi="300" verticalDpi="300" r:id="rId1"/>
  <legacy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62"/>
  <sheetViews>
    <sheetView topLeftCell="A7" zoomScale="80" zoomScaleNormal="80" workbookViewId="0">
      <selection activeCell="F54" sqref="F54"/>
    </sheetView>
  </sheetViews>
  <sheetFormatPr defaultRowHeight="15" x14ac:dyDescent="0.25"/>
  <cols>
    <col min="1" max="1" width="45.42578125" customWidth="1"/>
    <col min="2" max="2" width="21.7109375" style="2" customWidth="1"/>
    <col min="3" max="3" width="10.28515625" style="2" customWidth="1"/>
    <col min="4" max="4" width="15" customWidth="1"/>
    <col min="5" max="5" width="18.85546875" customWidth="1"/>
    <col min="6" max="6" width="13.85546875" bestFit="1" customWidth="1"/>
    <col min="7" max="7" width="8.5703125" style="94" bestFit="1" customWidth="1"/>
    <col min="8" max="8" width="10.28515625" customWidth="1"/>
  </cols>
  <sheetData>
    <row r="1" spans="1:7" ht="18.75" customHeight="1" x14ac:dyDescent="0.25">
      <c r="A1" s="211" t="s">
        <v>112</v>
      </c>
      <c r="B1" s="211"/>
      <c r="C1" s="211"/>
      <c r="D1" s="211"/>
      <c r="E1" s="211"/>
      <c r="F1" s="211"/>
    </row>
    <row r="2" spans="1:7" ht="18.75" customHeight="1" x14ac:dyDescent="0.25">
      <c r="A2" s="211"/>
      <c r="B2" s="211"/>
      <c r="C2" s="211"/>
      <c r="D2" s="211"/>
      <c r="E2" s="211"/>
      <c r="F2" s="211"/>
    </row>
    <row r="3" spans="1:7" ht="18.75" customHeight="1" x14ac:dyDescent="0.25">
      <c r="A3" s="211"/>
      <c r="B3" s="211"/>
      <c r="C3" s="211"/>
      <c r="D3" s="211"/>
      <c r="E3" s="211"/>
      <c r="F3" s="211"/>
    </row>
    <row r="4" spans="1:7" ht="15.75" x14ac:dyDescent="0.25">
      <c r="A4" s="3" t="s">
        <v>113</v>
      </c>
    </row>
    <row r="5" spans="1:7" ht="15.75" x14ac:dyDescent="0.25">
      <c r="A5" s="4" t="s">
        <v>71</v>
      </c>
    </row>
    <row r="6" spans="1:7" ht="16.5" customHeight="1" thickBot="1" x14ac:dyDescent="0.3">
      <c r="A6" s="5"/>
    </row>
    <row r="7" spans="1:7" ht="16.5" thickBot="1" x14ac:dyDescent="0.3">
      <c r="B7" s="212" t="s">
        <v>54</v>
      </c>
      <c r="C7" s="213"/>
      <c r="D7" s="213"/>
      <c r="E7" s="213"/>
      <c r="F7" s="214"/>
    </row>
    <row r="8" spans="1:7" ht="16.5" thickBot="1" x14ac:dyDescent="0.3">
      <c r="B8" s="161" t="s">
        <v>114</v>
      </c>
      <c r="C8" s="162"/>
      <c r="D8" s="162"/>
      <c r="E8" s="162"/>
      <c r="F8" s="93">
        <v>1290000</v>
      </c>
    </row>
    <row r="9" spans="1:7" ht="15.75" thickBot="1" x14ac:dyDescent="0.3">
      <c r="B9" s="163"/>
    </row>
    <row r="10" spans="1:7" ht="16.5" customHeight="1" thickBot="1" x14ac:dyDescent="0.3">
      <c r="B10" s="164" t="s">
        <v>115</v>
      </c>
      <c r="C10" s="105"/>
      <c r="D10" s="105"/>
      <c r="E10" s="106"/>
      <c r="F10" s="165">
        <f>SUM(F8,-F11)</f>
        <v>990000</v>
      </c>
    </row>
    <row r="11" spans="1:7" ht="16.5" customHeight="1" thickBot="1" x14ac:dyDescent="0.3">
      <c r="A11" s="99"/>
      <c r="B11" s="164" t="s">
        <v>116</v>
      </c>
      <c r="C11" s="166"/>
      <c r="D11" s="166"/>
      <c r="E11" s="166"/>
      <c r="F11" s="165">
        <v>300000</v>
      </c>
    </row>
    <row r="12" spans="1:7" ht="16.5" customHeight="1" x14ac:dyDescent="0.25">
      <c r="A12" s="99"/>
      <c r="B12" s="99"/>
      <c r="C12" s="99"/>
      <c r="D12" s="100"/>
    </row>
    <row r="13" spans="1:7" s="11" customFormat="1" ht="16.5" customHeight="1" thickBot="1" x14ac:dyDescent="0.3">
      <c r="A13" s="9"/>
      <c r="B13" s="10"/>
      <c r="C13" s="10"/>
      <c r="E13" s="12"/>
      <c r="F13" s="13"/>
      <c r="G13" s="95"/>
    </row>
    <row r="14" spans="1:7" s="9" customFormat="1" ht="65.25" customHeight="1" thickBot="1" x14ac:dyDescent="0.3">
      <c r="B14" s="171" t="s">
        <v>122</v>
      </c>
      <c r="C14" s="170" t="s">
        <v>68</v>
      </c>
      <c r="D14" s="206" t="s">
        <v>117</v>
      </c>
      <c r="E14" s="207"/>
      <c r="F14" s="208"/>
      <c r="G14" s="96"/>
    </row>
    <row r="15" spans="1:7" s="20" customFormat="1" ht="16.5" thickBot="1" x14ac:dyDescent="0.3">
      <c r="B15" s="107"/>
      <c r="C15" s="170"/>
      <c r="D15" s="17">
        <v>0.5</v>
      </c>
      <c r="E15" s="18">
        <f>1-D15</f>
        <v>0.5</v>
      </c>
      <c r="F15" s="108"/>
      <c r="G15" s="97"/>
    </row>
    <row r="16" spans="1:7" s="20" customFormat="1" ht="16.5" thickBot="1" x14ac:dyDescent="0.3">
      <c r="A16" s="112" t="s">
        <v>66</v>
      </c>
      <c r="B16" s="107">
        <v>2015</v>
      </c>
      <c r="C16" s="170"/>
      <c r="D16" s="17" t="s">
        <v>4</v>
      </c>
      <c r="E16" s="18" t="s">
        <v>5</v>
      </c>
      <c r="F16" s="108" t="s">
        <v>6</v>
      </c>
      <c r="G16" s="113" t="s">
        <v>67</v>
      </c>
    </row>
    <row r="17" spans="1:7" ht="15.75" x14ac:dyDescent="0.25">
      <c r="A17" s="135" t="s">
        <v>7</v>
      </c>
      <c r="B17" s="154">
        <v>30</v>
      </c>
      <c r="C17" s="118">
        <v>1</v>
      </c>
      <c r="D17" s="111">
        <f t="shared" ref="D17:D56" si="0">$F$10*$D$15/$C$58*C17</f>
        <v>13378.378378378378</v>
      </c>
      <c r="E17" s="31">
        <f t="shared" ref="E17:E56" si="1">$F$10*$E$15*B17/$B$58</f>
        <v>8300.7266629401893</v>
      </c>
      <c r="F17" s="102">
        <f t="shared" ref="F17:F56" si="2">(D17+E17)</f>
        <v>21679.105041318566</v>
      </c>
      <c r="G17" s="121">
        <f>F17/$F$58</f>
        <v>2.1898085900321777E-2</v>
      </c>
    </row>
    <row r="18" spans="1:7" ht="16.5" customHeight="1" x14ac:dyDescent="0.25">
      <c r="A18" s="134" t="s">
        <v>11</v>
      </c>
      <c r="B18" s="155">
        <v>89</v>
      </c>
      <c r="C18" s="116">
        <v>1</v>
      </c>
      <c r="D18" s="111">
        <f t="shared" si="0"/>
        <v>13378.378378378378</v>
      </c>
      <c r="E18" s="31">
        <f t="shared" si="1"/>
        <v>24625.489100055896</v>
      </c>
      <c r="F18" s="102">
        <f t="shared" si="2"/>
        <v>38003.867478434273</v>
      </c>
      <c r="G18" s="121">
        <f>F18/$F$58</f>
        <v>3.8387744927711374E-2</v>
      </c>
    </row>
    <row r="19" spans="1:7" ht="15.75" x14ac:dyDescent="0.25">
      <c r="A19" s="136" t="s">
        <v>12</v>
      </c>
      <c r="B19" s="155">
        <v>70</v>
      </c>
      <c r="C19" s="116">
        <v>1</v>
      </c>
      <c r="D19" s="111">
        <f t="shared" si="0"/>
        <v>13378.378378378378</v>
      </c>
      <c r="E19" s="31">
        <f t="shared" si="1"/>
        <v>19368.362213527111</v>
      </c>
      <c r="F19" s="102">
        <f t="shared" si="2"/>
        <v>32746.740591905487</v>
      </c>
      <c r="G19" s="121">
        <f>F19/$F$58</f>
        <v>3.3077515749399468E-2</v>
      </c>
    </row>
    <row r="20" spans="1:7" ht="15.75" x14ac:dyDescent="0.25">
      <c r="A20" s="136" t="s">
        <v>57</v>
      </c>
      <c r="B20" s="155">
        <v>153</v>
      </c>
      <c r="C20" s="116">
        <v>1</v>
      </c>
      <c r="D20" s="111">
        <f t="shared" si="0"/>
        <v>13378.378378378378</v>
      </c>
      <c r="E20" s="31">
        <f t="shared" si="1"/>
        <v>42333.705980994971</v>
      </c>
      <c r="F20" s="102">
        <f t="shared" si="2"/>
        <v>55712.084359373352</v>
      </c>
      <c r="G20" s="121">
        <f>F20/$F$58</f>
        <v>5.627483268623569E-2</v>
      </c>
    </row>
    <row r="21" spans="1:7" ht="15.75" x14ac:dyDescent="0.25">
      <c r="A21" s="134" t="s">
        <v>8</v>
      </c>
      <c r="B21" s="155">
        <v>83</v>
      </c>
      <c r="C21" s="116">
        <v>1</v>
      </c>
      <c r="D21" s="111">
        <f t="shared" si="0"/>
        <v>13378.378378378378</v>
      </c>
      <c r="E21" s="31">
        <f>$F$10*$E$15*B21/$B$58</f>
        <v>22965.343767467861</v>
      </c>
      <c r="F21" s="102">
        <f t="shared" si="2"/>
        <v>36343.722145846237</v>
      </c>
      <c r="G21" s="121">
        <f>F21/$F$58</f>
        <v>3.6710830450349723E-2</v>
      </c>
    </row>
    <row r="22" spans="1:7" ht="16.5" customHeight="1" x14ac:dyDescent="0.25">
      <c r="A22" s="134" t="s">
        <v>69</v>
      </c>
      <c r="B22" s="155">
        <v>91</v>
      </c>
      <c r="C22" s="116">
        <v>1</v>
      </c>
      <c r="D22" s="111">
        <f t="shared" si="0"/>
        <v>13378.378378378378</v>
      </c>
      <c r="E22" s="31">
        <f t="shared" si="1"/>
        <v>25178.870877585243</v>
      </c>
      <c r="F22" s="102">
        <f t="shared" si="2"/>
        <v>38557.249255963623</v>
      </c>
      <c r="G22" s="121">
        <f t="shared" ref="G22:G56" si="3">F22/$F$58</f>
        <v>3.8946716420165263E-2</v>
      </c>
    </row>
    <row r="23" spans="1:7" ht="16.5" customHeight="1" x14ac:dyDescent="0.25">
      <c r="A23" s="134" t="s">
        <v>13</v>
      </c>
      <c r="B23" s="155">
        <v>69</v>
      </c>
      <c r="C23" s="116">
        <v>1</v>
      </c>
      <c r="D23" s="111">
        <f t="shared" si="0"/>
        <v>13378.378378378378</v>
      </c>
      <c r="E23" s="31">
        <f t="shared" si="1"/>
        <v>19091.671324762436</v>
      </c>
      <c r="F23" s="102">
        <f t="shared" si="2"/>
        <v>32470.049703140816</v>
      </c>
      <c r="G23" s="121">
        <f t="shared" si="3"/>
        <v>3.2798030003172531E-2</v>
      </c>
    </row>
    <row r="24" spans="1:7" ht="15.75" x14ac:dyDescent="0.25">
      <c r="A24" s="134" t="s">
        <v>60</v>
      </c>
      <c r="B24" s="155">
        <v>50</v>
      </c>
      <c r="C24" s="116">
        <v>1</v>
      </c>
      <c r="D24" s="111">
        <f t="shared" si="0"/>
        <v>13378.378378378378</v>
      </c>
      <c r="E24" s="31">
        <f t="shared" si="1"/>
        <v>13834.54443823365</v>
      </c>
      <c r="F24" s="102">
        <f t="shared" si="2"/>
        <v>27212.92281661203</v>
      </c>
      <c r="G24" s="121">
        <f t="shared" si="3"/>
        <v>2.7487800824860627E-2</v>
      </c>
    </row>
    <row r="25" spans="1:7" ht="15.75" x14ac:dyDescent="0.25">
      <c r="A25" s="136" t="s">
        <v>10</v>
      </c>
      <c r="B25" s="155">
        <v>47</v>
      </c>
      <c r="C25" s="116">
        <v>1</v>
      </c>
      <c r="D25" s="111">
        <f t="shared" si="0"/>
        <v>13378.378378378378</v>
      </c>
      <c r="E25" s="31">
        <f t="shared" si="1"/>
        <v>13004.47177193963</v>
      </c>
      <c r="F25" s="102">
        <f t="shared" si="2"/>
        <v>26382.850150318009</v>
      </c>
      <c r="G25" s="121">
        <f t="shared" si="3"/>
        <v>2.6649343586179798E-2</v>
      </c>
    </row>
    <row r="26" spans="1:7" ht="15.75" x14ac:dyDescent="0.25">
      <c r="A26" s="134" t="s">
        <v>21</v>
      </c>
      <c r="B26" s="155">
        <v>32</v>
      </c>
      <c r="C26" s="116">
        <v>1</v>
      </c>
      <c r="D26" s="111">
        <f t="shared" si="0"/>
        <v>13378.378378378378</v>
      </c>
      <c r="E26" s="31">
        <f t="shared" si="1"/>
        <v>8854.1084404695357</v>
      </c>
      <c r="F26" s="102">
        <f t="shared" si="2"/>
        <v>22232.486818847916</v>
      </c>
      <c r="G26" s="121">
        <f t="shared" si="3"/>
        <v>2.2457057392775665E-2</v>
      </c>
    </row>
    <row r="27" spans="1:7" ht="15.75" x14ac:dyDescent="0.25">
      <c r="A27" s="134" t="s">
        <v>28</v>
      </c>
      <c r="B27" s="155">
        <v>45</v>
      </c>
      <c r="C27" s="116">
        <v>1</v>
      </c>
      <c r="D27" s="111">
        <f t="shared" si="0"/>
        <v>13378.378378378378</v>
      </c>
      <c r="E27" s="31">
        <f t="shared" si="1"/>
        <v>12451.089994410286</v>
      </c>
      <c r="F27" s="102">
        <f t="shared" si="2"/>
        <v>25829.468372788666</v>
      </c>
      <c r="G27" s="121">
        <f t="shared" si="3"/>
        <v>2.6090372093725916E-2</v>
      </c>
    </row>
    <row r="28" spans="1:7" ht="15.75" x14ac:dyDescent="0.25">
      <c r="A28" s="136" t="s">
        <v>61</v>
      </c>
      <c r="B28" s="155">
        <v>45</v>
      </c>
      <c r="C28" s="116">
        <v>1</v>
      </c>
      <c r="D28" s="111">
        <f t="shared" si="0"/>
        <v>13378.378378378378</v>
      </c>
      <c r="E28" s="31">
        <f t="shared" si="1"/>
        <v>12451.089994410286</v>
      </c>
      <c r="F28" s="102">
        <f t="shared" si="2"/>
        <v>25829.468372788666</v>
      </c>
      <c r="G28" s="121">
        <f t="shared" si="3"/>
        <v>2.6090372093725916E-2</v>
      </c>
    </row>
    <row r="29" spans="1:7" ht="15.75" x14ac:dyDescent="0.25">
      <c r="A29" s="136" t="s">
        <v>24</v>
      </c>
      <c r="B29" s="155">
        <v>55</v>
      </c>
      <c r="C29" s="116">
        <v>1</v>
      </c>
      <c r="D29" s="111">
        <f t="shared" si="0"/>
        <v>13378.378378378378</v>
      </c>
      <c r="E29" s="31">
        <f t="shared" si="1"/>
        <v>15217.998882057014</v>
      </c>
      <c r="F29" s="102">
        <f t="shared" si="2"/>
        <v>28596.377260435394</v>
      </c>
      <c r="G29" s="121">
        <f t="shared" si="3"/>
        <v>2.8885229555995338E-2</v>
      </c>
    </row>
    <row r="30" spans="1:7" ht="15.75" x14ac:dyDescent="0.25">
      <c r="A30" s="134" t="s">
        <v>20</v>
      </c>
      <c r="B30" s="155">
        <v>44</v>
      </c>
      <c r="C30" s="116">
        <v>1</v>
      </c>
      <c r="D30" s="111">
        <f t="shared" si="0"/>
        <v>13378.378378378378</v>
      </c>
      <c r="E30" s="31">
        <f t="shared" si="1"/>
        <v>12174.399105645613</v>
      </c>
      <c r="F30" s="102">
        <f t="shared" si="2"/>
        <v>25552.777484023991</v>
      </c>
      <c r="G30" s="121">
        <f t="shared" si="3"/>
        <v>2.5810886347498972E-2</v>
      </c>
    </row>
    <row r="31" spans="1:7" ht="15.75" x14ac:dyDescent="0.25">
      <c r="A31" s="134" t="s">
        <v>25</v>
      </c>
      <c r="B31" s="155">
        <v>40</v>
      </c>
      <c r="C31" s="116">
        <v>1</v>
      </c>
      <c r="D31" s="111">
        <f t="shared" si="0"/>
        <v>13378.378378378378</v>
      </c>
      <c r="E31" s="31">
        <f t="shared" si="1"/>
        <v>11067.63555058692</v>
      </c>
      <c r="F31" s="102">
        <f t="shared" si="2"/>
        <v>24446.013928965298</v>
      </c>
      <c r="G31" s="121">
        <f t="shared" si="3"/>
        <v>2.4692943362591202E-2</v>
      </c>
    </row>
    <row r="32" spans="1:7" ht="15.75" x14ac:dyDescent="0.25">
      <c r="A32" s="136" t="s">
        <v>74</v>
      </c>
      <c r="B32" s="155">
        <v>63</v>
      </c>
      <c r="C32" s="116">
        <v>1</v>
      </c>
      <c r="D32" s="111">
        <f t="shared" si="0"/>
        <v>13378.378378378378</v>
      </c>
      <c r="E32" s="31">
        <f t="shared" si="1"/>
        <v>17431.5259921744</v>
      </c>
      <c r="F32" s="102">
        <f t="shared" si="2"/>
        <v>30809.90437055278</v>
      </c>
      <c r="G32" s="121">
        <f t="shared" si="3"/>
        <v>3.1121115525810879E-2</v>
      </c>
    </row>
    <row r="33" spans="1:7" ht="15.75" x14ac:dyDescent="0.25">
      <c r="A33" s="134" t="s">
        <v>73</v>
      </c>
      <c r="B33" s="155">
        <v>187</v>
      </c>
      <c r="C33" s="116">
        <v>1</v>
      </c>
      <c r="D33" s="111">
        <f t="shared" si="0"/>
        <v>13378.378378378378</v>
      </c>
      <c r="E33" s="31">
        <f t="shared" si="1"/>
        <v>51741.19619899385</v>
      </c>
      <c r="F33" s="102">
        <f t="shared" si="2"/>
        <v>65119.57457737223</v>
      </c>
      <c r="G33" s="121">
        <f t="shared" si="3"/>
        <v>6.5777348057951726E-2</v>
      </c>
    </row>
    <row r="34" spans="1:7" ht="15.75" x14ac:dyDescent="0.25">
      <c r="A34" s="134" t="s">
        <v>23</v>
      </c>
      <c r="B34" s="155">
        <v>37</v>
      </c>
      <c r="C34" s="116">
        <v>1</v>
      </c>
      <c r="D34" s="111">
        <f t="shared" si="0"/>
        <v>13378.378378378378</v>
      </c>
      <c r="E34" s="31">
        <f t="shared" si="1"/>
        <v>10237.562884292902</v>
      </c>
      <c r="F34" s="102">
        <f t="shared" si="2"/>
        <v>23615.94126267128</v>
      </c>
      <c r="G34" s="121">
        <f t="shared" si="3"/>
        <v>2.3854486123910376E-2</v>
      </c>
    </row>
    <row r="35" spans="1:7" ht="15.75" x14ac:dyDescent="0.25">
      <c r="A35" s="137" t="s">
        <v>27</v>
      </c>
      <c r="B35" s="155">
        <v>45</v>
      </c>
      <c r="C35" s="116">
        <v>1</v>
      </c>
      <c r="D35" s="111">
        <f t="shared" si="0"/>
        <v>13378.378378378378</v>
      </c>
      <c r="E35" s="31">
        <f t="shared" si="1"/>
        <v>12451.089994410286</v>
      </c>
      <c r="F35" s="102">
        <f t="shared" si="2"/>
        <v>25829.468372788666</v>
      </c>
      <c r="G35" s="121">
        <f t="shared" si="3"/>
        <v>2.6090372093725916E-2</v>
      </c>
    </row>
    <row r="36" spans="1:7" ht="15.75" x14ac:dyDescent="0.25">
      <c r="A36" s="134" t="s">
        <v>33</v>
      </c>
      <c r="B36" s="155">
        <v>60</v>
      </c>
      <c r="C36" s="116">
        <v>1</v>
      </c>
      <c r="D36" s="111">
        <f t="shared" si="0"/>
        <v>13378.378378378378</v>
      </c>
      <c r="E36" s="31">
        <f t="shared" si="1"/>
        <v>16601.453325880379</v>
      </c>
      <c r="F36" s="103">
        <f t="shared" si="2"/>
        <v>29979.831704258759</v>
      </c>
      <c r="G36" s="121">
        <f t="shared" si="3"/>
        <v>3.0282658287130049E-2</v>
      </c>
    </row>
    <row r="37" spans="1:7" ht="15.75" x14ac:dyDescent="0.25">
      <c r="A37" s="134" t="s">
        <v>64</v>
      </c>
      <c r="B37" s="155">
        <v>101</v>
      </c>
      <c r="C37" s="116">
        <v>1</v>
      </c>
      <c r="D37" s="111">
        <f t="shared" si="0"/>
        <v>13378.378378378378</v>
      </c>
      <c r="E37" s="31">
        <f t="shared" si="1"/>
        <v>27945.779765231971</v>
      </c>
      <c r="F37" s="102">
        <f t="shared" si="2"/>
        <v>41324.158143610352</v>
      </c>
      <c r="G37" s="121">
        <f t="shared" si="3"/>
        <v>4.1741573882434685E-2</v>
      </c>
    </row>
    <row r="38" spans="1:7" ht="15.75" x14ac:dyDescent="0.25">
      <c r="A38" s="134" t="s">
        <v>16</v>
      </c>
      <c r="B38" s="155">
        <v>46</v>
      </c>
      <c r="C38" s="116">
        <v>1</v>
      </c>
      <c r="D38" s="111">
        <f t="shared" si="0"/>
        <v>13378.378378378378</v>
      </c>
      <c r="E38" s="31">
        <f t="shared" si="1"/>
        <v>12727.780883174959</v>
      </c>
      <c r="F38" s="102">
        <f t="shared" si="2"/>
        <v>26106.159261553337</v>
      </c>
      <c r="G38" s="121">
        <f t="shared" si="3"/>
        <v>2.6369857839952857E-2</v>
      </c>
    </row>
    <row r="39" spans="1:7" ht="15.75" x14ac:dyDescent="0.25">
      <c r="A39" s="134" t="s">
        <v>63</v>
      </c>
      <c r="B39" s="155">
        <v>31</v>
      </c>
      <c r="C39" s="116">
        <v>1</v>
      </c>
      <c r="D39" s="111">
        <f t="shared" si="0"/>
        <v>13378.378378378378</v>
      </c>
      <c r="E39" s="31">
        <f t="shared" si="1"/>
        <v>8577.4175517048625</v>
      </c>
      <c r="F39" s="102">
        <f t="shared" si="2"/>
        <v>21955.795930083241</v>
      </c>
      <c r="G39" s="121">
        <f t="shared" si="3"/>
        <v>2.2177571646548721E-2</v>
      </c>
    </row>
    <row r="40" spans="1:7" ht="15.75" x14ac:dyDescent="0.25">
      <c r="A40" s="134" t="s">
        <v>19</v>
      </c>
      <c r="B40" s="155">
        <v>43</v>
      </c>
      <c r="C40" s="116">
        <v>1</v>
      </c>
      <c r="D40" s="111">
        <f t="shared" si="0"/>
        <v>13378.378378378378</v>
      </c>
      <c r="E40" s="31">
        <f t="shared" si="1"/>
        <v>11897.708216880939</v>
      </c>
      <c r="F40" s="102">
        <f t="shared" si="2"/>
        <v>25276.086595259316</v>
      </c>
      <c r="G40" s="121">
        <f t="shared" si="3"/>
        <v>2.5531400601272028E-2</v>
      </c>
    </row>
    <row r="41" spans="1:7" ht="15.75" x14ac:dyDescent="0.25">
      <c r="A41" s="134" t="s">
        <v>29</v>
      </c>
      <c r="B41" s="156">
        <v>29</v>
      </c>
      <c r="C41" s="117">
        <v>1</v>
      </c>
      <c r="D41" s="111">
        <f t="shared" si="0"/>
        <v>13378.378378378378</v>
      </c>
      <c r="E41" s="31">
        <f t="shared" si="1"/>
        <v>8024.035774175517</v>
      </c>
      <c r="F41" s="102">
        <f t="shared" si="2"/>
        <v>21402.414152553894</v>
      </c>
      <c r="G41" s="121">
        <f t="shared" si="3"/>
        <v>2.1618600154094836E-2</v>
      </c>
    </row>
    <row r="42" spans="1:7" ht="15.75" x14ac:dyDescent="0.25">
      <c r="A42" s="138" t="s">
        <v>62</v>
      </c>
      <c r="B42" s="157">
        <v>24</v>
      </c>
      <c r="C42" s="118">
        <v>1</v>
      </c>
      <c r="D42" s="111">
        <f t="shared" si="0"/>
        <v>13378.378378378378</v>
      </c>
      <c r="E42" s="31">
        <f t="shared" si="1"/>
        <v>6640.5813303521518</v>
      </c>
      <c r="F42" s="102">
        <f t="shared" si="2"/>
        <v>20018.95970873053</v>
      </c>
      <c r="G42" s="121">
        <f t="shared" si="3"/>
        <v>2.0221171422960125E-2</v>
      </c>
    </row>
    <row r="43" spans="1:7" ht="15.75" x14ac:dyDescent="0.25">
      <c r="A43" s="138" t="s">
        <v>32</v>
      </c>
      <c r="B43" s="157">
        <v>32</v>
      </c>
      <c r="C43" s="118">
        <v>1</v>
      </c>
      <c r="D43" s="111">
        <f t="shared" si="0"/>
        <v>13378.378378378378</v>
      </c>
      <c r="E43" s="31">
        <f t="shared" si="1"/>
        <v>8854.1084404695357</v>
      </c>
      <c r="F43" s="104">
        <f t="shared" si="2"/>
        <v>22232.486818847916</v>
      </c>
      <c r="G43" s="121">
        <f t="shared" si="3"/>
        <v>2.2457057392775665E-2</v>
      </c>
    </row>
    <row r="44" spans="1:7" ht="15.75" x14ac:dyDescent="0.25">
      <c r="A44" s="134" t="s">
        <v>58</v>
      </c>
      <c r="B44" s="156">
        <v>18</v>
      </c>
      <c r="C44" s="117">
        <v>1</v>
      </c>
      <c r="D44" s="111">
        <f t="shared" si="0"/>
        <v>13378.378378378378</v>
      </c>
      <c r="E44" s="31">
        <f t="shared" si="1"/>
        <v>4980.4359977641143</v>
      </c>
      <c r="F44" s="102">
        <f t="shared" si="2"/>
        <v>18358.814376142494</v>
      </c>
      <c r="G44" s="121">
        <f t="shared" si="3"/>
        <v>1.8544256945598473E-2</v>
      </c>
    </row>
    <row r="45" spans="1:7" ht="15.75" x14ac:dyDescent="0.25">
      <c r="A45" s="134" t="s">
        <v>75</v>
      </c>
      <c r="B45" s="156">
        <v>81</v>
      </c>
      <c r="C45" s="117">
        <v>1</v>
      </c>
      <c r="D45" s="111">
        <f t="shared" si="0"/>
        <v>13378.378378378378</v>
      </c>
      <c r="E45" s="31">
        <f t="shared" si="1"/>
        <v>22411.961989938514</v>
      </c>
      <c r="F45" s="102">
        <f t="shared" si="2"/>
        <v>35790.340368316894</v>
      </c>
      <c r="G45" s="121">
        <f t="shared" si="3"/>
        <v>3.6151858957895841E-2</v>
      </c>
    </row>
    <row r="46" spans="1:7" ht="15.75" x14ac:dyDescent="0.25">
      <c r="A46" s="138" t="s">
        <v>76</v>
      </c>
      <c r="B46" s="158">
        <v>3</v>
      </c>
      <c r="C46" s="115">
        <v>1</v>
      </c>
      <c r="D46" s="111">
        <f t="shared" si="0"/>
        <v>13378.378378378378</v>
      </c>
      <c r="E46" s="31">
        <f t="shared" si="1"/>
        <v>830.07266629401897</v>
      </c>
      <c r="F46" s="102">
        <f t="shared" si="2"/>
        <v>14208.451044672398</v>
      </c>
      <c r="G46" s="121">
        <f t="shared" si="3"/>
        <v>1.4351970752194337E-2</v>
      </c>
    </row>
    <row r="47" spans="1:7" ht="15.75" x14ac:dyDescent="0.25">
      <c r="A47" s="134" t="s">
        <v>77</v>
      </c>
      <c r="B47" s="172">
        <v>0</v>
      </c>
      <c r="C47" s="173">
        <v>0</v>
      </c>
      <c r="D47" s="111">
        <f t="shared" si="0"/>
        <v>0</v>
      </c>
      <c r="E47" s="31">
        <f t="shared" si="1"/>
        <v>0</v>
      </c>
      <c r="F47" s="102">
        <f t="shared" si="2"/>
        <v>0</v>
      </c>
      <c r="G47" s="121">
        <f t="shared" si="3"/>
        <v>0</v>
      </c>
    </row>
    <row r="48" spans="1:7" ht="15.75" x14ac:dyDescent="0.25">
      <c r="A48" s="138" t="s">
        <v>65</v>
      </c>
      <c r="B48" s="158">
        <v>15</v>
      </c>
      <c r="C48" s="115">
        <v>1</v>
      </c>
      <c r="D48" s="111">
        <f t="shared" si="0"/>
        <v>13378.378378378378</v>
      </c>
      <c r="E48" s="31">
        <f t="shared" si="1"/>
        <v>4150.3633314700946</v>
      </c>
      <c r="F48" s="102">
        <f t="shared" si="2"/>
        <v>17528.741709848473</v>
      </c>
      <c r="G48" s="121">
        <f t="shared" si="3"/>
        <v>1.7705799706917644E-2</v>
      </c>
    </row>
    <row r="49" spans="1:7" ht="15.75" x14ac:dyDescent="0.25">
      <c r="A49" s="139" t="s">
        <v>53</v>
      </c>
      <c r="B49" s="158">
        <v>14</v>
      </c>
      <c r="C49" s="115">
        <v>1</v>
      </c>
      <c r="D49" s="111">
        <f t="shared" si="0"/>
        <v>13378.378378378378</v>
      </c>
      <c r="E49" s="31">
        <f t="shared" si="1"/>
        <v>3873.6724427054219</v>
      </c>
      <c r="F49" s="102">
        <f t="shared" si="2"/>
        <v>17252.050821083802</v>
      </c>
      <c r="G49" s="121">
        <f t="shared" si="3"/>
        <v>1.7426313960690703E-2</v>
      </c>
    </row>
    <row r="50" spans="1:7" ht="15.75" x14ac:dyDescent="0.25">
      <c r="A50" s="138" t="s">
        <v>56</v>
      </c>
      <c r="B50" s="158">
        <v>4</v>
      </c>
      <c r="C50" s="115">
        <v>1</v>
      </c>
      <c r="D50" s="111">
        <f t="shared" si="0"/>
        <v>13378.378378378378</v>
      </c>
      <c r="E50" s="31">
        <f t="shared" si="1"/>
        <v>1106.763555058692</v>
      </c>
      <c r="F50" s="102">
        <f t="shared" si="2"/>
        <v>14485.141933437069</v>
      </c>
      <c r="G50" s="121">
        <f t="shared" si="3"/>
        <v>1.4631456498421277E-2</v>
      </c>
    </row>
    <row r="51" spans="1:7" ht="15.75" x14ac:dyDescent="0.25">
      <c r="A51" s="134" t="s">
        <v>59</v>
      </c>
      <c r="B51" s="172">
        <v>0</v>
      </c>
      <c r="C51" s="174">
        <v>0</v>
      </c>
      <c r="D51" s="111">
        <f t="shared" si="0"/>
        <v>0</v>
      </c>
      <c r="E51" s="31">
        <f t="shared" si="1"/>
        <v>0</v>
      </c>
      <c r="F51" s="102">
        <f t="shared" si="2"/>
        <v>0</v>
      </c>
      <c r="G51" s="121">
        <f t="shared" si="3"/>
        <v>0</v>
      </c>
    </row>
    <row r="52" spans="1:7" ht="15.75" x14ac:dyDescent="0.25">
      <c r="A52" s="134" t="s">
        <v>72</v>
      </c>
      <c r="B52" s="158">
        <v>2</v>
      </c>
      <c r="C52" s="118">
        <v>1</v>
      </c>
      <c r="D52" s="111">
        <f t="shared" si="0"/>
        <v>13378.378378378378</v>
      </c>
      <c r="E52" s="31">
        <f t="shared" si="1"/>
        <v>553.38177752934598</v>
      </c>
      <c r="F52" s="102">
        <f t="shared" si="2"/>
        <v>13931.760155907725</v>
      </c>
      <c r="G52" s="121">
        <f t="shared" si="3"/>
        <v>1.4072485005967394E-2</v>
      </c>
    </row>
    <row r="53" spans="1:7" ht="15.75" x14ac:dyDescent="0.25">
      <c r="A53" s="124" t="s">
        <v>35</v>
      </c>
      <c r="B53" s="158">
        <v>3</v>
      </c>
      <c r="C53" s="117">
        <v>1</v>
      </c>
      <c r="D53" s="111">
        <f t="shared" si="0"/>
        <v>13378.378378378378</v>
      </c>
      <c r="E53" s="31">
        <f t="shared" si="1"/>
        <v>830.07266629401897</v>
      </c>
      <c r="F53" s="102">
        <f t="shared" si="2"/>
        <v>14208.451044672398</v>
      </c>
      <c r="G53" s="121">
        <f t="shared" si="3"/>
        <v>1.4351970752194337E-2</v>
      </c>
    </row>
    <row r="54" spans="1:7" ht="15.75" x14ac:dyDescent="0.25">
      <c r="A54" s="134" t="s">
        <v>78</v>
      </c>
      <c r="B54" s="155">
        <v>7</v>
      </c>
      <c r="C54" s="117">
        <v>1</v>
      </c>
      <c r="D54" s="111">
        <f t="shared" si="0"/>
        <v>13378.378378378378</v>
      </c>
      <c r="E54" s="31">
        <f t="shared" si="1"/>
        <v>1936.8362213527109</v>
      </c>
      <c r="F54" s="102">
        <f t="shared" si="2"/>
        <v>15315.214599731089</v>
      </c>
      <c r="G54" s="121">
        <f t="shared" si="3"/>
        <v>1.5469913737102105E-2</v>
      </c>
    </row>
    <row r="55" spans="1:7" ht="15.75" x14ac:dyDescent="0.25">
      <c r="A55" s="134" t="s">
        <v>118</v>
      </c>
      <c r="B55" s="175">
        <v>0</v>
      </c>
      <c r="C55" s="176">
        <v>0</v>
      </c>
      <c r="D55" s="111">
        <f t="shared" si="0"/>
        <v>0</v>
      </c>
      <c r="E55" s="31">
        <f t="shared" si="1"/>
        <v>0</v>
      </c>
      <c r="F55" s="102">
        <f t="shared" si="2"/>
        <v>0</v>
      </c>
      <c r="G55" s="121">
        <f t="shared" si="3"/>
        <v>0</v>
      </c>
    </row>
    <row r="56" spans="1:7" ht="15.75" x14ac:dyDescent="0.25">
      <c r="A56" s="134" t="s">
        <v>119</v>
      </c>
      <c r="B56" s="155">
        <v>1</v>
      </c>
      <c r="C56" s="117">
        <v>1</v>
      </c>
      <c r="D56" s="111">
        <f t="shared" si="0"/>
        <v>13378.378378378378</v>
      </c>
      <c r="E56" s="31">
        <f t="shared" si="1"/>
        <v>276.69088876467299</v>
      </c>
      <c r="F56" s="102">
        <f t="shared" si="2"/>
        <v>13655.069267143052</v>
      </c>
      <c r="G56" s="121">
        <f t="shared" si="3"/>
        <v>1.3792999259740452E-2</v>
      </c>
    </row>
    <row r="57" spans="1:7" ht="16.5" thickBot="1" x14ac:dyDescent="0.3">
      <c r="A57" s="61"/>
      <c r="B57" s="127"/>
      <c r="C57" s="60"/>
      <c r="D57" s="57"/>
      <c r="E57" s="57"/>
      <c r="F57" s="91"/>
    </row>
    <row r="58" spans="1:7" ht="16.5" thickBot="1" x14ac:dyDescent="0.3">
      <c r="A58" s="54" t="s">
        <v>36</v>
      </c>
      <c r="B58" s="128">
        <f>SUM(B17:B56)</f>
        <v>1789</v>
      </c>
      <c r="C58" s="119">
        <f>SUM(C17:C56)</f>
        <v>37</v>
      </c>
      <c r="D58" s="31">
        <f>SUM(D17:D56)</f>
        <v>495000.00000000035</v>
      </c>
      <c r="E58" s="31">
        <f>SUM(E17:E56)</f>
        <v>495000</v>
      </c>
      <c r="F58" s="120">
        <f>SUM(F17:F56)</f>
        <v>990000.00000000035</v>
      </c>
      <c r="G58" s="98">
        <f t="shared" ref="G58" si="4">SUM(G17:G54)</f>
        <v>0.98620700074025902</v>
      </c>
    </row>
    <row r="59" spans="1:7" ht="15.75" x14ac:dyDescent="0.25">
      <c r="A59" s="153" t="s">
        <v>120</v>
      </c>
      <c r="B59" s="60"/>
      <c r="C59" s="60"/>
      <c r="D59" s="31">
        <f>F10*D15</f>
        <v>495000</v>
      </c>
      <c r="E59" s="31">
        <f>F10*E15</f>
        <v>495000</v>
      </c>
      <c r="F59" s="31"/>
      <c r="G59"/>
    </row>
    <row r="60" spans="1:7" ht="15.75" x14ac:dyDescent="0.25">
      <c r="A60" s="61"/>
      <c r="B60" s="92"/>
      <c r="C60" s="92"/>
      <c r="D60" s="63"/>
      <c r="E60" s="109">
        <f>E58+D58</f>
        <v>990000.00000000035</v>
      </c>
      <c r="F60" s="63"/>
      <c r="G60"/>
    </row>
    <row r="61" spans="1:7" ht="13.5" customHeight="1" x14ac:dyDescent="0.25">
      <c r="D61" s="65"/>
      <c r="E61" s="65"/>
      <c r="F61" s="65"/>
      <c r="G61"/>
    </row>
    <row r="62" spans="1:7" x14ac:dyDescent="0.25">
      <c r="A62" s="5" t="s">
        <v>121</v>
      </c>
      <c r="D62" s="68"/>
      <c r="E62" s="68"/>
      <c r="F62" s="68"/>
      <c r="G62"/>
    </row>
  </sheetData>
  <autoFilter ref="A16:G16">
    <sortState ref="A17:G53">
      <sortCondition descending="1" ref="F16"/>
    </sortState>
  </autoFilter>
  <mergeCells count="3">
    <mergeCell ref="A1:F3"/>
    <mergeCell ref="B7:F7"/>
    <mergeCell ref="D14:F14"/>
  </mergeCells>
  <pageMargins left="0.7" right="0.7" top="0.78740157499999996" bottom="0.78740157499999996" header="0.3" footer="0.3"/>
  <pageSetup paperSize="9" scale="60" orientation="portrait" horizontalDpi="300" verticalDpi="300" r:id="rId1"/>
  <legacy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62"/>
  <sheetViews>
    <sheetView zoomScale="80" zoomScaleNormal="80" workbookViewId="0">
      <selection activeCell="F54" sqref="F54"/>
    </sheetView>
  </sheetViews>
  <sheetFormatPr defaultRowHeight="15" x14ac:dyDescent="0.25"/>
  <cols>
    <col min="1" max="1" width="45.42578125" customWidth="1"/>
    <col min="2" max="2" width="21.7109375" style="2" customWidth="1"/>
    <col min="3" max="3" width="10.28515625" style="2" customWidth="1"/>
    <col min="4" max="4" width="15" customWidth="1"/>
    <col min="5" max="5" width="18.85546875" customWidth="1"/>
    <col min="6" max="6" width="13.85546875" bestFit="1" customWidth="1"/>
    <col min="7" max="7" width="8.5703125" style="94" bestFit="1" customWidth="1"/>
    <col min="8" max="8" width="10.28515625" customWidth="1"/>
  </cols>
  <sheetData>
    <row r="1" spans="1:7" ht="18.75" customHeight="1" x14ac:dyDescent="0.25">
      <c r="A1" s="211" t="s">
        <v>128</v>
      </c>
      <c r="B1" s="211"/>
      <c r="C1" s="211"/>
      <c r="D1" s="211"/>
      <c r="E1" s="211"/>
      <c r="F1" s="211"/>
    </row>
    <row r="2" spans="1:7" ht="18.75" customHeight="1" x14ac:dyDescent="0.25">
      <c r="A2" s="211"/>
      <c r="B2" s="211"/>
      <c r="C2" s="211"/>
      <c r="D2" s="211"/>
      <c r="E2" s="211"/>
      <c r="F2" s="211"/>
    </row>
    <row r="3" spans="1:7" ht="18.75" customHeight="1" x14ac:dyDescent="0.25">
      <c r="A3" s="211"/>
      <c r="B3" s="211"/>
      <c r="C3" s="211"/>
      <c r="D3" s="211"/>
      <c r="E3" s="211"/>
      <c r="F3" s="211"/>
    </row>
    <row r="4" spans="1:7" ht="15.75" x14ac:dyDescent="0.25">
      <c r="A4" s="3" t="s">
        <v>123</v>
      </c>
    </row>
    <row r="5" spans="1:7" ht="15.75" x14ac:dyDescent="0.25">
      <c r="A5" s="4" t="s">
        <v>71</v>
      </c>
    </row>
    <row r="6" spans="1:7" ht="16.5" customHeight="1" thickBot="1" x14ac:dyDescent="0.3">
      <c r="A6" s="5"/>
    </row>
    <row r="7" spans="1:7" ht="16.5" thickBot="1" x14ac:dyDescent="0.3">
      <c r="B7" s="212" t="s">
        <v>54</v>
      </c>
      <c r="C7" s="213"/>
      <c r="D7" s="213"/>
      <c r="E7" s="213"/>
      <c r="F7" s="214"/>
    </row>
    <row r="8" spans="1:7" ht="16.5" thickBot="1" x14ac:dyDescent="0.3">
      <c r="B8" s="161" t="s">
        <v>124</v>
      </c>
      <c r="C8" s="162"/>
      <c r="D8" s="162"/>
      <c r="E8" s="162"/>
      <c r="F8" s="93">
        <v>1392000</v>
      </c>
    </row>
    <row r="9" spans="1:7" ht="15.75" thickBot="1" x14ac:dyDescent="0.3">
      <c r="B9" s="163"/>
    </row>
    <row r="10" spans="1:7" ht="16.5" customHeight="1" thickBot="1" x14ac:dyDescent="0.3">
      <c r="B10" s="164" t="s">
        <v>125</v>
      </c>
      <c r="C10" s="105"/>
      <c r="D10" s="105"/>
      <c r="E10" s="106"/>
      <c r="F10" s="165">
        <f>SUM(F8,-F11)</f>
        <v>1392000</v>
      </c>
    </row>
    <row r="11" spans="1:7" ht="16.5" customHeight="1" thickBot="1" x14ac:dyDescent="0.3">
      <c r="A11" s="99"/>
      <c r="B11" s="164" t="s">
        <v>116</v>
      </c>
      <c r="C11" s="166"/>
      <c r="D11" s="166"/>
      <c r="E11" s="166"/>
      <c r="F11" s="165"/>
    </row>
    <row r="12" spans="1:7" ht="16.5" customHeight="1" x14ac:dyDescent="0.25">
      <c r="A12" s="99"/>
      <c r="B12" s="99"/>
      <c r="C12" s="99"/>
      <c r="D12" s="100"/>
    </row>
    <row r="13" spans="1:7" s="11" customFormat="1" ht="16.5" customHeight="1" thickBot="1" x14ac:dyDescent="0.3">
      <c r="A13" s="9"/>
      <c r="B13" s="10"/>
      <c r="C13" s="10"/>
      <c r="E13" s="12"/>
      <c r="F13" s="13"/>
      <c r="G13" s="95"/>
    </row>
    <row r="14" spans="1:7" s="9" customFormat="1" ht="65.25" customHeight="1" thickBot="1" x14ac:dyDescent="0.3">
      <c r="B14" s="182" t="s">
        <v>122</v>
      </c>
      <c r="C14" s="182" t="s">
        <v>68</v>
      </c>
      <c r="D14" s="206" t="s">
        <v>126</v>
      </c>
      <c r="E14" s="207"/>
      <c r="F14" s="208"/>
      <c r="G14" s="96"/>
    </row>
    <row r="15" spans="1:7" s="20" customFormat="1" ht="16.5" thickBot="1" x14ac:dyDescent="0.3">
      <c r="B15" s="107"/>
      <c r="C15" s="182"/>
      <c r="D15" s="17">
        <v>0.5</v>
      </c>
      <c r="E15" s="18">
        <f>1-D15</f>
        <v>0.5</v>
      </c>
      <c r="F15" s="108"/>
      <c r="G15" s="97"/>
    </row>
    <row r="16" spans="1:7" s="20" customFormat="1" ht="16.5" thickBot="1" x14ac:dyDescent="0.3">
      <c r="A16" s="112" t="s">
        <v>66</v>
      </c>
      <c r="B16" s="107">
        <v>2015</v>
      </c>
      <c r="C16" s="182"/>
      <c r="D16" s="17" t="s">
        <v>4</v>
      </c>
      <c r="E16" s="18" t="s">
        <v>5</v>
      </c>
      <c r="F16" s="108" t="s">
        <v>6</v>
      </c>
      <c r="G16" s="113" t="s">
        <v>67</v>
      </c>
    </row>
    <row r="17" spans="1:7" ht="15.75" x14ac:dyDescent="0.25">
      <c r="A17" s="135" t="s">
        <v>7</v>
      </c>
      <c r="B17" s="154">
        <v>30</v>
      </c>
      <c r="C17" s="118">
        <v>1</v>
      </c>
      <c r="D17" s="111">
        <f t="shared" ref="D17:D56" si="0">$F$10*$D$15/$C$58*C17</f>
        <v>18810.81081081081</v>
      </c>
      <c r="E17" s="31">
        <f t="shared" ref="E17:E56" si="1">$F$10*$E$15*B17/$B$58</f>
        <v>11671.324762437116</v>
      </c>
      <c r="F17" s="102">
        <f t="shared" ref="F17:F56" si="2">(D17+E17)</f>
        <v>30482.135573247928</v>
      </c>
      <c r="G17" s="121">
        <f>F17/$F$58</f>
        <v>2.1898085900321784E-2</v>
      </c>
    </row>
    <row r="18" spans="1:7" ht="16.5" customHeight="1" x14ac:dyDescent="0.25">
      <c r="A18" s="134" t="s">
        <v>11</v>
      </c>
      <c r="B18" s="155">
        <v>89</v>
      </c>
      <c r="C18" s="116">
        <v>1</v>
      </c>
      <c r="D18" s="111">
        <f t="shared" si="0"/>
        <v>18810.81081081081</v>
      </c>
      <c r="E18" s="31">
        <f t="shared" si="1"/>
        <v>34624.930128563443</v>
      </c>
      <c r="F18" s="102">
        <f t="shared" si="2"/>
        <v>53435.740939374256</v>
      </c>
      <c r="G18" s="121">
        <f>F18/$F$58</f>
        <v>3.8387744927711381E-2</v>
      </c>
    </row>
    <row r="19" spans="1:7" ht="15.75" x14ac:dyDescent="0.25">
      <c r="A19" s="136" t="s">
        <v>12</v>
      </c>
      <c r="B19" s="155">
        <v>70</v>
      </c>
      <c r="C19" s="116">
        <v>1</v>
      </c>
      <c r="D19" s="111">
        <f t="shared" si="0"/>
        <v>18810.81081081081</v>
      </c>
      <c r="E19" s="31">
        <f t="shared" si="1"/>
        <v>27233.091112353271</v>
      </c>
      <c r="F19" s="102">
        <f t="shared" si="2"/>
        <v>46043.901923164085</v>
      </c>
      <c r="G19" s="121">
        <f>F19/$F$58</f>
        <v>3.3077515749399482E-2</v>
      </c>
    </row>
    <row r="20" spans="1:7" ht="15.75" x14ac:dyDescent="0.25">
      <c r="A20" s="136" t="s">
        <v>57</v>
      </c>
      <c r="B20" s="155">
        <v>153</v>
      </c>
      <c r="C20" s="116">
        <v>1</v>
      </c>
      <c r="D20" s="111">
        <f t="shared" si="0"/>
        <v>18810.81081081081</v>
      </c>
      <c r="E20" s="31">
        <f t="shared" si="1"/>
        <v>59523.756288429293</v>
      </c>
      <c r="F20" s="102">
        <f t="shared" si="2"/>
        <v>78334.567099240099</v>
      </c>
      <c r="G20" s="121">
        <f>F20/$F$58</f>
        <v>5.6274832686235697E-2</v>
      </c>
    </row>
    <row r="21" spans="1:7" ht="15.75" x14ac:dyDescent="0.25">
      <c r="A21" s="134" t="s">
        <v>8</v>
      </c>
      <c r="B21" s="155">
        <v>83</v>
      </c>
      <c r="C21" s="116">
        <v>1</v>
      </c>
      <c r="D21" s="111">
        <f t="shared" si="0"/>
        <v>18810.81081081081</v>
      </c>
      <c r="E21" s="31">
        <f>$F$10*$E$15*B21/$B$58</f>
        <v>32290.665176076021</v>
      </c>
      <c r="F21" s="102">
        <f t="shared" si="2"/>
        <v>51101.475986886828</v>
      </c>
      <c r="G21" s="121">
        <f>F21/$F$58</f>
        <v>3.671083045034973E-2</v>
      </c>
    </row>
    <row r="22" spans="1:7" ht="16.5" customHeight="1" x14ac:dyDescent="0.25">
      <c r="A22" s="134" t="s">
        <v>69</v>
      </c>
      <c r="B22" s="155">
        <v>91</v>
      </c>
      <c r="C22" s="116">
        <v>1</v>
      </c>
      <c r="D22" s="111">
        <f t="shared" si="0"/>
        <v>18810.81081081081</v>
      </c>
      <c r="E22" s="31">
        <f t="shared" si="1"/>
        <v>35403.01844605925</v>
      </c>
      <c r="F22" s="102">
        <f t="shared" si="2"/>
        <v>54213.829256870056</v>
      </c>
      <c r="G22" s="121">
        <f t="shared" ref="G22:G56" si="3">F22/$F$58</f>
        <v>3.8946716420165263E-2</v>
      </c>
    </row>
    <row r="23" spans="1:7" ht="16.5" customHeight="1" x14ac:dyDescent="0.25">
      <c r="A23" s="134" t="s">
        <v>13</v>
      </c>
      <c r="B23" s="155">
        <v>69</v>
      </c>
      <c r="C23" s="116">
        <v>1</v>
      </c>
      <c r="D23" s="111">
        <f t="shared" si="0"/>
        <v>18810.81081081081</v>
      </c>
      <c r="E23" s="31">
        <f t="shared" si="1"/>
        <v>26844.046953605368</v>
      </c>
      <c r="F23" s="102">
        <f t="shared" si="2"/>
        <v>45654.857764416178</v>
      </c>
      <c r="G23" s="121">
        <f t="shared" si="3"/>
        <v>3.2798030003172537E-2</v>
      </c>
    </row>
    <row r="24" spans="1:7" ht="15.75" x14ac:dyDescent="0.25">
      <c r="A24" s="134" t="s">
        <v>60</v>
      </c>
      <c r="B24" s="155">
        <v>50</v>
      </c>
      <c r="C24" s="116">
        <v>1</v>
      </c>
      <c r="D24" s="111">
        <f t="shared" si="0"/>
        <v>18810.81081081081</v>
      </c>
      <c r="E24" s="31">
        <f t="shared" si="1"/>
        <v>19452.207937395193</v>
      </c>
      <c r="F24" s="102">
        <f t="shared" si="2"/>
        <v>38263.018748205999</v>
      </c>
      <c r="G24" s="121">
        <f t="shared" si="3"/>
        <v>2.7487800824860627E-2</v>
      </c>
    </row>
    <row r="25" spans="1:7" ht="15.75" x14ac:dyDescent="0.25">
      <c r="A25" s="136" t="s">
        <v>10</v>
      </c>
      <c r="B25" s="155">
        <v>47</v>
      </c>
      <c r="C25" s="116">
        <v>1</v>
      </c>
      <c r="D25" s="111">
        <f t="shared" si="0"/>
        <v>18810.81081081081</v>
      </c>
      <c r="E25" s="31">
        <f t="shared" si="1"/>
        <v>18285.075461151482</v>
      </c>
      <c r="F25" s="102">
        <f t="shared" si="2"/>
        <v>37095.886271962292</v>
      </c>
      <c r="G25" s="121">
        <f t="shared" si="3"/>
        <v>2.6649343586179802E-2</v>
      </c>
    </row>
    <row r="26" spans="1:7" ht="15.75" x14ac:dyDescent="0.25">
      <c r="A26" s="134" t="s">
        <v>21</v>
      </c>
      <c r="B26" s="155">
        <v>32</v>
      </c>
      <c r="C26" s="116">
        <v>1</v>
      </c>
      <c r="D26" s="111">
        <f t="shared" si="0"/>
        <v>18810.81081081081</v>
      </c>
      <c r="E26" s="31">
        <f t="shared" si="1"/>
        <v>12449.413079932923</v>
      </c>
      <c r="F26" s="102">
        <f t="shared" si="2"/>
        <v>31260.223890743735</v>
      </c>
      <c r="G26" s="121">
        <f t="shared" si="3"/>
        <v>2.2457057392775669E-2</v>
      </c>
    </row>
    <row r="27" spans="1:7" ht="15.75" x14ac:dyDescent="0.25">
      <c r="A27" s="134" t="s">
        <v>28</v>
      </c>
      <c r="B27" s="155">
        <v>45</v>
      </c>
      <c r="C27" s="116">
        <v>1</v>
      </c>
      <c r="D27" s="111">
        <f t="shared" si="0"/>
        <v>18810.81081081081</v>
      </c>
      <c r="E27" s="31">
        <f t="shared" si="1"/>
        <v>17506.987143655675</v>
      </c>
      <c r="F27" s="102">
        <f t="shared" si="2"/>
        <v>36317.797954466485</v>
      </c>
      <c r="G27" s="121">
        <f t="shared" si="3"/>
        <v>2.609037209372592E-2</v>
      </c>
    </row>
    <row r="28" spans="1:7" ht="15.75" x14ac:dyDescent="0.25">
      <c r="A28" s="136" t="s">
        <v>61</v>
      </c>
      <c r="B28" s="155">
        <v>45</v>
      </c>
      <c r="C28" s="116">
        <v>1</v>
      </c>
      <c r="D28" s="111">
        <f t="shared" si="0"/>
        <v>18810.81081081081</v>
      </c>
      <c r="E28" s="31">
        <f t="shared" si="1"/>
        <v>17506.987143655675</v>
      </c>
      <c r="F28" s="102">
        <f t="shared" si="2"/>
        <v>36317.797954466485</v>
      </c>
      <c r="G28" s="121">
        <f t="shared" si="3"/>
        <v>2.609037209372592E-2</v>
      </c>
    </row>
    <row r="29" spans="1:7" ht="15.75" x14ac:dyDescent="0.25">
      <c r="A29" s="136" t="s">
        <v>24</v>
      </c>
      <c r="B29" s="155">
        <v>55</v>
      </c>
      <c r="C29" s="116">
        <v>1</v>
      </c>
      <c r="D29" s="111">
        <f t="shared" si="0"/>
        <v>18810.81081081081</v>
      </c>
      <c r="E29" s="31">
        <f t="shared" si="1"/>
        <v>21397.428731134711</v>
      </c>
      <c r="F29" s="102">
        <f t="shared" si="2"/>
        <v>40208.239541945521</v>
      </c>
      <c r="G29" s="121">
        <f t="shared" si="3"/>
        <v>2.8885229555995342E-2</v>
      </c>
    </row>
    <row r="30" spans="1:7" ht="15.75" x14ac:dyDescent="0.25">
      <c r="A30" s="134" t="s">
        <v>20</v>
      </c>
      <c r="B30" s="155">
        <v>44</v>
      </c>
      <c r="C30" s="116">
        <v>1</v>
      </c>
      <c r="D30" s="111">
        <f t="shared" si="0"/>
        <v>18810.81081081081</v>
      </c>
      <c r="E30" s="31">
        <f t="shared" si="1"/>
        <v>17117.942984907771</v>
      </c>
      <c r="F30" s="102">
        <f t="shared" si="2"/>
        <v>35928.753795718585</v>
      </c>
      <c r="G30" s="121">
        <f t="shared" si="3"/>
        <v>2.5810886347498979E-2</v>
      </c>
    </row>
    <row r="31" spans="1:7" ht="15.75" x14ac:dyDescent="0.25">
      <c r="A31" s="134" t="s">
        <v>25</v>
      </c>
      <c r="B31" s="155">
        <v>40</v>
      </c>
      <c r="C31" s="116">
        <v>1</v>
      </c>
      <c r="D31" s="111">
        <f t="shared" si="0"/>
        <v>18810.81081081081</v>
      </c>
      <c r="E31" s="31">
        <f t="shared" si="1"/>
        <v>15561.766349916154</v>
      </c>
      <c r="F31" s="102">
        <f t="shared" si="2"/>
        <v>34372.577160726963</v>
      </c>
      <c r="G31" s="121">
        <f t="shared" si="3"/>
        <v>2.4692943362591206E-2</v>
      </c>
    </row>
    <row r="32" spans="1:7" ht="15.75" x14ac:dyDescent="0.25">
      <c r="A32" s="136" t="s">
        <v>74</v>
      </c>
      <c r="B32" s="155">
        <v>63</v>
      </c>
      <c r="C32" s="116">
        <v>1</v>
      </c>
      <c r="D32" s="111">
        <f t="shared" si="0"/>
        <v>18810.81081081081</v>
      </c>
      <c r="E32" s="31">
        <f t="shared" si="1"/>
        <v>24509.782001117943</v>
      </c>
      <c r="F32" s="102">
        <f t="shared" si="2"/>
        <v>43320.592811928756</v>
      </c>
      <c r="G32" s="121">
        <f t="shared" si="3"/>
        <v>3.1121115525810882E-2</v>
      </c>
    </row>
    <row r="33" spans="1:7" ht="15.75" x14ac:dyDescent="0.25">
      <c r="A33" s="134" t="s">
        <v>73</v>
      </c>
      <c r="B33" s="155">
        <v>187</v>
      </c>
      <c r="C33" s="116">
        <v>1</v>
      </c>
      <c r="D33" s="111">
        <f t="shared" si="0"/>
        <v>18810.81081081081</v>
      </c>
      <c r="E33" s="31">
        <f t="shared" si="1"/>
        <v>72751.257685858014</v>
      </c>
      <c r="F33" s="102">
        <f t="shared" si="2"/>
        <v>91562.068496668828</v>
      </c>
      <c r="G33" s="121">
        <f t="shared" si="3"/>
        <v>6.5777348057951726E-2</v>
      </c>
    </row>
    <row r="34" spans="1:7" ht="15.75" x14ac:dyDescent="0.25">
      <c r="A34" s="134" t="s">
        <v>23</v>
      </c>
      <c r="B34" s="155">
        <v>37</v>
      </c>
      <c r="C34" s="116">
        <v>1</v>
      </c>
      <c r="D34" s="111">
        <f t="shared" si="0"/>
        <v>18810.81081081081</v>
      </c>
      <c r="E34" s="31">
        <f t="shared" si="1"/>
        <v>14394.633873672443</v>
      </c>
      <c r="F34" s="102">
        <f t="shared" si="2"/>
        <v>33205.444684483256</v>
      </c>
      <c r="G34" s="121">
        <f t="shared" si="3"/>
        <v>2.3854486123910383E-2</v>
      </c>
    </row>
    <row r="35" spans="1:7" ht="15.75" x14ac:dyDescent="0.25">
      <c r="A35" s="137" t="s">
        <v>27</v>
      </c>
      <c r="B35" s="155">
        <v>45</v>
      </c>
      <c r="C35" s="116">
        <v>1</v>
      </c>
      <c r="D35" s="111">
        <f t="shared" si="0"/>
        <v>18810.81081081081</v>
      </c>
      <c r="E35" s="31">
        <f t="shared" si="1"/>
        <v>17506.987143655675</v>
      </c>
      <c r="F35" s="102">
        <f t="shared" si="2"/>
        <v>36317.797954466485</v>
      </c>
      <c r="G35" s="121">
        <f t="shared" si="3"/>
        <v>2.609037209372592E-2</v>
      </c>
    </row>
    <row r="36" spans="1:7" ht="15.75" x14ac:dyDescent="0.25">
      <c r="A36" s="134" t="s">
        <v>33</v>
      </c>
      <c r="B36" s="155">
        <v>60</v>
      </c>
      <c r="C36" s="116">
        <v>1</v>
      </c>
      <c r="D36" s="111">
        <f t="shared" si="0"/>
        <v>18810.81081081081</v>
      </c>
      <c r="E36" s="31">
        <f t="shared" si="1"/>
        <v>23342.649524874232</v>
      </c>
      <c r="F36" s="103">
        <f t="shared" si="2"/>
        <v>42153.460335685042</v>
      </c>
      <c r="G36" s="121">
        <f t="shared" si="3"/>
        <v>3.0282658287130053E-2</v>
      </c>
    </row>
    <row r="37" spans="1:7" ht="15.75" x14ac:dyDescent="0.25">
      <c r="A37" s="134" t="s">
        <v>64</v>
      </c>
      <c r="B37" s="155">
        <v>101</v>
      </c>
      <c r="C37" s="116">
        <v>1</v>
      </c>
      <c r="D37" s="111">
        <f t="shared" si="0"/>
        <v>18810.81081081081</v>
      </c>
      <c r="E37" s="31">
        <f t="shared" si="1"/>
        <v>39293.460033538293</v>
      </c>
      <c r="F37" s="102">
        <f t="shared" si="2"/>
        <v>58104.270844349099</v>
      </c>
      <c r="G37" s="121">
        <f t="shared" si="3"/>
        <v>4.1741573882434692E-2</v>
      </c>
    </row>
    <row r="38" spans="1:7" ht="15.75" x14ac:dyDescent="0.25">
      <c r="A38" s="134" t="s">
        <v>16</v>
      </c>
      <c r="B38" s="155">
        <v>46</v>
      </c>
      <c r="C38" s="116">
        <v>1</v>
      </c>
      <c r="D38" s="111">
        <f t="shared" si="0"/>
        <v>18810.81081081081</v>
      </c>
      <c r="E38" s="31">
        <f t="shared" si="1"/>
        <v>17896.031302403579</v>
      </c>
      <c r="F38" s="102">
        <f t="shared" si="2"/>
        <v>36706.842113214385</v>
      </c>
      <c r="G38" s="121">
        <f t="shared" si="3"/>
        <v>2.6369857839952857E-2</v>
      </c>
    </row>
    <row r="39" spans="1:7" ht="15.75" x14ac:dyDescent="0.25">
      <c r="A39" s="134" t="s">
        <v>63</v>
      </c>
      <c r="B39" s="155">
        <v>31</v>
      </c>
      <c r="C39" s="116">
        <v>1</v>
      </c>
      <c r="D39" s="111">
        <f t="shared" si="0"/>
        <v>18810.81081081081</v>
      </c>
      <c r="E39" s="31">
        <f t="shared" si="1"/>
        <v>12060.36892118502</v>
      </c>
      <c r="F39" s="102">
        <f t="shared" si="2"/>
        <v>30871.179731995828</v>
      </c>
      <c r="G39" s="121">
        <f t="shared" si="3"/>
        <v>2.2177571646548724E-2</v>
      </c>
    </row>
    <row r="40" spans="1:7" ht="15.75" x14ac:dyDescent="0.25">
      <c r="A40" s="134" t="s">
        <v>19</v>
      </c>
      <c r="B40" s="155">
        <v>43</v>
      </c>
      <c r="C40" s="116">
        <v>1</v>
      </c>
      <c r="D40" s="111">
        <f t="shared" si="0"/>
        <v>18810.81081081081</v>
      </c>
      <c r="E40" s="31">
        <f t="shared" si="1"/>
        <v>16728.898826159864</v>
      </c>
      <c r="F40" s="102">
        <f t="shared" si="2"/>
        <v>35539.709636970671</v>
      </c>
      <c r="G40" s="121">
        <f t="shared" si="3"/>
        <v>2.5531400601272028E-2</v>
      </c>
    </row>
    <row r="41" spans="1:7" ht="15.75" x14ac:dyDescent="0.25">
      <c r="A41" s="134" t="s">
        <v>29</v>
      </c>
      <c r="B41" s="156">
        <v>29</v>
      </c>
      <c r="C41" s="117">
        <v>1</v>
      </c>
      <c r="D41" s="111">
        <f t="shared" si="0"/>
        <v>18810.81081081081</v>
      </c>
      <c r="E41" s="31">
        <f t="shared" si="1"/>
        <v>11282.280603689213</v>
      </c>
      <c r="F41" s="102">
        <f t="shared" si="2"/>
        <v>30093.091414500021</v>
      </c>
      <c r="G41" s="121">
        <f t="shared" si="3"/>
        <v>2.1618600154094839E-2</v>
      </c>
    </row>
    <row r="42" spans="1:7" ht="15.75" x14ac:dyDescent="0.25">
      <c r="A42" s="138" t="s">
        <v>62</v>
      </c>
      <c r="B42" s="157">
        <v>24</v>
      </c>
      <c r="C42" s="118">
        <v>1</v>
      </c>
      <c r="D42" s="111">
        <f t="shared" si="0"/>
        <v>18810.81081081081</v>
      </c>
      <c r="E42" s="31">
        <f t="shared" si="1"/>
        <v>9337.0598099496929</v>
      </c>
      <c r="F42" s="102">
        <f t="shared" si="2"/>
        <v>28147.870620760503</v>
      </c>
      <c r="G42" s="121">
        <f t="shared" si="3"/>
        <v>2.0221171422960128E-2</v>
      </c>
    </row>
    <row r="43" spans="1:7" ht="15.75" x14ac:dyDescent="0.25">
      <c r="A43" s="138" t="s">
        <v>32</v>
      </c>
      <c r="B43" s="157">
        <v>32</v>
      </c>
      <c r="C43" s="118">
        <v>1</v>
      </c>
      <c r="D43" s="111">
        <f t="shared" si="0"/>
        <v>18810.81081081081</v>
      </c>
      <c r="E43" s="31">
        <f t="shared" si="1"/>
        <v>12449.413079932923</v>
      </c>
      <c r="F43" s="104">
        <f t="shared" si="2"/>
        <v>31260.223890743735</v>
      </c>
      <c r="G43" s="121">
        <f t="shared" si="3"/>
        <v>2.2457057392775669E-2</v>
      </c>
    </row>
    <row r="44" spans="1:7" ht="15.75" x14ac:dyDescent="0.25">
      <c r="A44" s="134" t="s">
        <v>58</v>
      </c>
      <c r="B44" s="156">
        <v>18</v>
      </c>
      <c r="C44" s="117">
        <v>1</v>
      </c>
      <c r="D44" s="111">
        <f t="shared" si="0"/>
        <v>18810.81081081081</v>
      </c>
      <c r="E44" s="31">
        <f t="shared" si="1"/>
        <v>7002.7948574622696</v>
      </c>
      <c r="F44" s="102">
        <f t="shared" si="2"/>
        <v>25813.605668273078</v>
      </c>
      <c r="G44" s="121">
        <f t="shared" si="3"/>
        <v>1.8544256945598473E-2</v>
      </c>
    </row>
    <row r="45" spans="1:7" ht="15.75" x14ac:dyDescent="0.25">
      <c r="A45" s="134" t="s">
        <v>75</v>
      </c>
      <c r="B45" s="156">
        <v>81</v>
      </c>
      <c r="C45" s="117">
        <v>1</v>
      </c>
      <c r="D45" s="111">
        <f t="shared" si="0"/>
        <v>18810.81081081081</v>
      </c>
      <c r="E45" s="31">
        <f t="shared" si="1"/>
        <v>31512.576858580211</v>
      </c>
      <c r="F45" s="102">
        <f t="shared" si="2"/>
        <v>50323.387669391021</v>
      </c>
      <c r="G45" s="121">
        <f t="shared" si="3"/>
        <v>3.6151858957895841E-2</v>
      </c>
    </row>
    <row r="46" spans="1:7" ht="15.75" x14ac:dyDescent="0.25">
      <c r="A46" s="138" t="s">
        <v>76</v>
      </c>
      <c r="B46" s="158">
        <v>3</v>
      </c>
      <c r="C46" s="115">
        <v>1</v>
      </c>
      <c r="D46" s="111">
        <f t="shared" si="0"/>
        <v>18810.81081081081</v>
      </c>
      <c r="E46" s="31">
        <f t="shared" si="1"/>
        <v>1167.1324762437116</v>
      </c>
      <c r="F46" s="102">
        <f t="shared" si="2"/>
        <v>19977.943287054521</v>
      </c>
      <c r="G46" s="121">
        <f t="shared" si="3"/>
        <v>1.4351970752194337E-2</v>
      </c>
    </row>
    <row r="47" spans="1:7" ht="15.75" x14ac:dyDescent="0.25">
      <c r="A47" s="134" t="s">
        <v>77</v>
      </c>
      <c r="B47" s="172">
        <v>0</v>
      </c>
      <c r="C47" s="173">
        <v>0</v>
      </c>
      <c r="D47" s="111">
        <f t="shared" si="0"/>
        <v>0</v>
      </c>
      <c r="E47" s="31">
        <f t="shared" si="1"/>
        <v>0</v>
      </c>
      <c r="F47" s="102">
        <f t="shared" si="2"/>
        <v>0</v>
      </c>
      <c r="G47" s="121">
        <f t="shared" si="3"/>
        <v>0</v>
      </c>
    </row>
    <row r="48" spans="1:7" ht="15.75" x14ac:dyDescent="0.25">
      <c r="A48" s="138" t="s">
        <v>65</v>
      </c>
      <c r="B48" s="158">
        <v>15</v>
      </c>
      <c r="C48" s="115">
        <v>1</v>
      </c>
      <c r="D48" s="111">
        <f t="shared" si="0"/>
        <v>18810.81081081081</v>
      </c>
      <c r="E48" s="31">
        <f t="shared" si="1"/>
        <v>5835.662381218558</v>
      </c>
      <c r="F48" s="102">
        <f t="shared" si="2"/>
        <v>24646.473192029367</v>
      </c>
      <c r="G48" s="121">
        <f t="shared" si="3"/>
        <v>1.7705799706917647E-2</v>
      </c>
    </row>
    <row r="49" spans="1:7" ht="15.75" x14ac:dyDescent="0.25">
      <c r="A49" s="139" t="s">
        <v>53</v>
      </c>
      <c r="B49" s="158">
        <v>14</v>
      </c>
      <c r="C49" s="115">
        <v>1</v>
      </c>
      <c r="D49" s="111">
        <f t="shared" si="0"/>
        <v>18810.81081081081</v>
      </c>
      <c r="E49" s="31">
        <f t="shared" si="1"/>
        <v>5446.6182224706536</v>
      </c>
      <c r="F49" s="102">
        <f t="shared" si="2"/>
        <v>24257.429033281463</v>
      </c>
      <c r="G49" s="121">
        <f t="shared" si="3"/>
        <v>1.7426313960690703E-2</v>
      </c>
    </row>
    <row r="50" spans="1:7" ht="15.75" x14ac:dyDescent="0.25">
      <c r="A50" s="138" t="s">
        <v>56</v>
      </c>
      <c r="B50" s="158">
        <v>4</v>
      </c>
      <c r="C50" s="115">
        <v>1</v>
      </c>
      <c r="D50" s="111">
        <f t="shared" si="0"/>
        <v>18810.81081081081</v>
      </c>
      <c r="E50" s="31">
        <f t="shared" si="1"/>
        <v>1556.1766349916154</v>
      </c>
      <c r="F50" s="102">
        <f t="shared" si="2"/>
        <v>20366.987445802424</v>
      </c>
      <c r="G50" s="121">
        <f t="shared" si="3"/>
        <v>1.4631456498421279E-2</v>
      </c>
    </row>
    <row r="51" spans="1:7" ht="15.75" x14ac:dyDescent="0.25">
      <c r="A51" s="134" t="s">
        <v>59</v>
      </c>
      <c r="B51" s="172">
        <v>0</v>
      </c>
      <c r="C51" s="174">
        <v>0</v>
      </c>
      <c r="D51" s="111">
        <f t="shared" si="0"/>
        <v>0</v>
      </c>
      <c r="E51" s="31">
        <f t="shared" si="1"/>
        <v>0</v>
      </c>
      <c r="F51" s="102">
        <f t="shared" si="2"/>
        <v>0</v>
      </c>
      <c r="G51" s="121">
        <f t="shared" si="3"/>
        <v>0</v>
      </c>
    </row>
    <row r="52" spans="1:7" ht="15.75" x14ac:dyDescent="0.25">
      <c r="A52" s="134" t="s">
        <v>72</v>
      </c>
      <c r="B52" s="158">
        <v>2</v>
      </c>
      <c r="C52" s="118">
        <v>1</v>
      </c>
      <c r="D52" s="111">
        <f t="shared" si="0"/>
        <v>18810.81081081081</v>
      </c>
      <c r="E52" s="31">
        <f t="shared" si="1"/>
        <v>778.0883174958077</v>
      </c>
      <c r="F52" s="102">
        <f t="shared" si="2"/>
        <v>19588.899128306617</v>
      </c>
      <c r="G52" s="121">
        <f t="shared" si="3"/>
        <v>1.4072485005967394E-2</v>
      </c>
    </row>
    <row r="53" spans="1:7" ht="15.75" x14ac:dyDescent="0.25">
      <c r="A53" s="124" t="s">
        <v>35</v>
      </c>
      <c r="B53" s="158">
        <v>3</v>
      </c>
      <c r="C53" s="117">
        <v>1</v>
      </c>
      <c r="D53" s="111">
        <f t="shared" si="0"/>
        <v>18810.81081081081</v>
      </c>
      <c r="E53" s="31">
        <f t="shared" si="1"/>
        <v>1167.1324762437116</v>
      </c>
      <c r="F53" s="102">
        <f t="shared" si="2"/>
        <v>19977.943287054521</v>
      </c>
      <c r="G53" s="121">
        <f t="shared" si="3"/>
        <v>1.4351970752194337E-2</v>
      </c>
    </row>
    <row r="54" spans="1:7" ht="15.75" x14ac:dyDescent="0.25">
      <c r="A54" s="134" t="s">
        <v>78</v>
      </c>
      <c r="B54" s="155">
        <v>7</v>
      </c>
      <c r="C54" s="117">
        <v>1</v>
      </c>
      <c r="D54" s="111">
        <f t="shared" si="0"/>
        <v>18810.81081081081</v>
      </c>
      <c r="E54" s="31">
        <f t="shared" si="1"/>
        <v>2723.3091112353268</v>
      </c>
      <c r="F54" s="102">
        <f t="shared" si="2"/>
        <v>21534.119922046135</v>
      </c>
      <c r="G54" s="121">
        <f t="shared" si="3"/>
        <v>1.5469913737102105E-2</v>
      </c>
    </row>
    <row r="55" spans="1:7" ht="15.75" x14ac:dyDescent="0.25">
      <c r="A55" s="134" t="s">
        <v>118</v>
      </c>
      <c r="B55" s="175">
        <v>0</v>
      </c>
      <c r="C55" s="176">
        <v>0</v>
      </c>
      <c r="D55" s="111">
        <f t="shared" si="0"/>
        <v>0</v>
      </c>
      <c r="E55" s="31">
        <f t="shared" si="1"/>
        <v>0</v>
      </c>
      <c r="F55" s="102">
        <f t="shared" si="2"/>
        <v>0</v>
      </c>
      <c r="G55" s="121">
        <f t="shared" si="3"/>
        <v>0</v>
      </c>
    </row>
    <row r="56" spans="1:7" ht="15.75" x14ac:dyDescent="0.25">
      <c r="A56" s="134" t="s">
        <v>119</v>
      </c>
      <c r="B56" s="155">
        <v>1</v>
      </c>
      <c r="C56" s="117">
        <v>1</v>
      </c>
      <c r="D56" s="111">
        <f t="shared" si="0"/>
        <v>18810.81081081081</v>
      </c>
      <c r="E56" s="31">
        <f t="shared" si="1"/>
        <v>389.04415874790385</v>
      </c>
      <c r="F56" s="102">
        <f t="shared" si="2"/>
        <v>19199.854969558713</v>
      </c>
      <c r="G56" s="121">
        <f t="shared" si="3"/>
        <v>1.3792999259740453E-2</v>
      </c>
    </row>
    <row r="57" spans="1:7" ht="16.5" thickBot="1" x14ac:dyDescent="0.3">
      <c r="A57" s="61"/>
      <c r="B57" s="127"/>
      <c r="C57" s="60"/>
      <c r="D57" s="57"/>
      <c r="E57" s="57"/>
      <c r="F57" s="91"/>
    </row>
    <row r="58" spans="1:7" ht="16.5" thickBot="1" x14ac:dyDescent="0.3">
      <c r="A58" s="54" t="s">
        <v>36</v>
      </c>
      <c r="B58" s="128">
        <f>SUM(B17:B56)</f>
        <v>1789</v>
      </c>
      <c r="C58" s="119">
        <f>SUM(C17:C56)</f>
        <v>37</v>
      </c>
      <c r="D58" s="31">
        <f>SUM(D17:D56)</f>
        <v>695999.99999999977</v>
      </c>
      <c r="E58" s="31">
        <f>SUM(E17:E56)</f>
        <v>695999.99999999988</v>
      </c>
      <c r="F58" s="120">
        <f>SUM(F17:F56)</f>
        <v>1392000.0000000002</v>
      </c>
      <c r="G58" s="98">
        <f t="shared" ref="G58" si="4">SUM(G17:G54)</f>
        <v>0.98620700074025935</v>
      </c>
    </row>
    <row r="59" spans="1:7" ht="15.75" x14ac:dyDescent="0.25">
      <c r="A59" s="153" t="s">
        <v>120</v>
      </c>
      <c r="B59" s="60"/>
      <c r="C59" s="60"/>
      <c r="D59" s="31">
        <f>F10*D15</f>
        <v>696000</v>
      </c>
      <c r="E59" s="31">
        <f>F10*E15</f>
        <v>696000</v>
      </c>
      <c r="F59" s="31"/>
      <c r="G59"/>
    </row>
    <row r="60" spans="1:7" ht="15.75" x14ac:dyDescent="0.25">
      <c r="A60" s="61"/>
      <c r="B60" s="92"/>
      <c r="C60" s="92"/>
      <c r="D60" s="63"/>
      <c r="E60" s="109">
        <f>E58+D58</f>
        <v>1391999.9999999995</v>
      </c>
      <c r="F60" s="63"/>
      <c r="G60"/>
    </row>
    <row r="61" spans="1:7" ht="13.5" customHeight="1" x14ac:dyDescent="0.25">
      <c r="D61" s="65"/>
      <c r="E61" s="65"/>
      <c r="F61" s="65"/>
      <c r="G61"/>
    </row>
    <row r="62" spans="1:7" x14ac:dyDescent="0.25">
      <c r="A62" s="5" t="s">
        <v>127</v>
      </c>
      <c r="D62" s="68"/>
      <c r="E62" s="68"/>
      <c r="F62" s="68"/>
      <c r="G62"/>
    </row>
  </sheetData>
  <autoFilter ref="A16:G16">
    <sortState ref="A17:G53">
      <sortCondition descending="1" ref="F16"/>
    </sortState>
  </autoFilter>
  <mergeCells count="3">
    <mergeCell ref="A1:F3"/>
    <mergeCell ref="B7:F7"/>
    <mergeCell ref="D14:F14"/>
  </mergeCells>
  <pageMargins left="0.7" right="0.7" top="0.78740157499999996" bottom="0.78740157499999996" header="0.3" footer="0.3"/>
  <pageSetup paperSize="9" scale="60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11</vt:i4>
      </vt:variant>
    </vt:vector>
  </HeadingPairs>
  <TitlesOfParts>
    <vt:vector size="11" baseType="lpstr">
      <vt:lpstr>7-12_2012</vt:lpstr>
      <vt:lpstr>1-6_2012</vt:lpstr>
      <vt:lpstr>Aktuální stav čerpání</vt:lpstr>
      <vt:lpstr>Společné výdaje</vt:lpstr>
      <vt:lpstr>1.tranše</vt:lpstr>
      <vt:lpstr>2.tranše</vt:lpstr>
      <vt:lpstr>3.tranše</vt:lpstr>
      <vt:lpstr>4.tranše</vt:lpstr>
      <vt:lpstr>5.tranše</vt:lpstr>
      <vt:lpstr>6.tranše</vt:lpstr>
      <vt:lpstr>7.tranše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Libor Kubrycht</dc:creator>
  <cp:lastModifiedBy>Pepa</cp:lastModifiedBy>
  <cp:lastPrinted>2015-11-19T10:04:37Z</cp:lastPrinted>
  <dcterms:created xsi:type="dcterms:W3CDTF">2012-06-18T08:51:52Z</dcterms:created>
  <dcterms:modified xsi:type="dcterms:W3CDTF">2015-12-16T14:17:03Z</dcterms:modified>
</cp:coreProperties>
</file>